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Лист1!$A$1:$P$27</definedName>
  </definedNames>
  <calcPr calcId="125725"/>
</workbook>
</file>

<file path=xl/calcChain.xml><?xml version="1.0" encoding="utf-8"?>
<calcChain xmlns="http://schemas.openxmlformats.org/spreadsheetml/2006/main">
  <c r="D8" i="1"/>
  <c r="K12"/>
  <c r="K10"/>
  <c r="O8"/>
  <c r="N8"/>
  <c r="M8"/>
  <c r="L8"/>
  <c r="K8"/>
  <c r="C10"/>
  <c r="K15" l="1"/>
  <c r="L15" s="1"/>
  <c r="K11"/>
  <c r="K23" l="1"/>
  <c r="L23" s="1"/>
  <c r="K18"/>
  <c r="L18"/>
  <c r="K20" s="1"/>
  <c r="L20" s="1"/>
  <c r="M27"/>
  <c r="K27"/>
  <c r="K25" l="1"/>
  <c r="L25" s="1"/>
  <c r="C12"/>
  <c r="C15" l="1"/>
  <c r="D15" s="1"/>
  <c r="C27" s="1"/>
  <c r="E8"/>
  <c r="F8"/>
  <c r="G8"/>
  <c r="C8"/>
  <c r="E27" l="1"/>
  <c r="C11"/>
  <c r="C23" s="1"/>
  <c r="D23" s="1"/>
  <c r="C25" l="1"/>
  <c r="D25" s="1"/>
  <c r="C18"/>
  <c r="D18" l="1"/>
  <c r="C20" s="1"/>
  <c r="D20" s="1"/>
</calcChain>
</file>

<file path=xl/sharedStrings.xml><?xml version="1.0" encoding="utf-8"?>
<sst xmlns="http://schemas.openxmlformats.org/spreadsheetml/2006/main" count="62" uniqueCount="25">
  <si>
    <t>Газодымозащитник</t>
  </si>
  <si>
    <t>Давление при включении</t>
  </si>
  <si>
    <t>Давление у очага пожара</t>
  </si>
  <si>
    <t>№ 1</t>
  </si>
  <si>
    <t>№ 2</t>
  </si>
  <si>
    <t>№ 3</t>
  </si>
  <si>
    <t>№ 4</t>
  </si>
  <si>
    <t>№ 5</t>
  </si>
  <si>
    <t>Min давление при включении</t>
  </si>
  <si>
    <t>Давление затраченное на путь</t>
  </si>
  <si>
    <t>Max давление затраченное на путь</t>
  </si>
  <si>
    <t>Время влючения звена</t>
  </si>
  <si>
    <t>час</t>
  </si>
  <si>
    <t>мин</t>
  </si>
  <si>
    <t>Общее время работы (Т общ.)</t>
  </si>
  <si>
    <t>Давление затраченное на путь (Р пути)</t>
  </si>
  <si>
    <t>Время работы у очага пожара (t очаг)</t>
  </si>
  <si>
    <t>Время выхода звена</t>
  </si>
  <si>
    <t>атм</t>
  </si>
  <si>
    <t>Min давление у очага пожара</t>
  </si>
  <si>
    <t xml:space="preserve">мин </t>
  </si>
  <si>
    <t>Простые условия</t>
  </si>
  <si>
    <t>Сложные условия</t>
  </si>
  <si>
    <t>Рассчет параметров работы в СИЗОД для баллонов объемом 6,8 литра</t>
  </si>
  <si>
    <t>Рассчет параметров работы в СИЗОД для баллонов объемом 7 литра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</si>
</sst>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6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2" fillId="12" borderId="1" xfId="0" applyFont="1" applyFill="1" applyBorder="1"/>
    <xf numFmtId="0" fontId="1" fillId="12" borderId="1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6" fillId="5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7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2" fillId="0" borderId="5" xfId="0" applyFont="1" applyBorder="1" applyAlignment="1"/>
    <xf numFmtId="0" fontId="2" fillId="2" borderId="15" xfId="0" applyFont="1" applyFill="1" applyBorder="1"/>
    <xf numFmtId="0" fontId="1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2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0" xfId="0" applyFont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view="pageBreakPreview" zoomScaleNormal="100" zoomScaleSheetLayoutView="100" workbookViewId="0">
      <selection activeCell="G14" sqref="G14"/>
    </sheetView>
  </sheetViews>
  <sheetFormatPr defaultRowHeight="18.75"/>
  <cols>
    <col min="1" max="1" width="9.140625" style="1"/>
    <col min="2" max="2" width="50.28515625" style="1" customWidth="1"/>
    <col min="3" max="3" width="10.85546875" style="1" customWidth="1"/>
    <col min="4" max="4" width="9.7109375" style="1" customWidth="1"/>
    <col min="5" max="6" width="9.5703125" style="1" customWidth="1"/>
    <col min="7" max="7" width="9.7109375" style="1" customWidth="1"/>
    <col min="8" max="9" width="9.7109375" style="37" customWidth="1"/>
    <col min="10" max="10" width="50.28515625" style="1" customWidth="1"/>
    <col min="11" max="11" width="12.28515625" style="1" customWidth="1"/>
    <col min="12" max="16384" width="9.140625" style="1"/>
  </cols>
  <sheetData>
    <row r="1" spans="2:15">
      <c r="B1" s="44" t="s">
        <v>23</v>
      </c>
      <c r="C1" s="44"/>
      <c r="D1" s="44"/>
      <c r="E1" s="44"/>
      <c r="F1" s="44"/>
      <c r="G1" s="44"/>
      <c r="H1" s="36"/>
      <c r="I1" s="36"/>
      <c r="J1" s="44" t="s">
        <v>24</v>
      </c>
      <c r="K1" s="44"/>
      <c r="L1" s="44"/>
      <c r="M1" s="44"/>
      <c r="N1" s="44"/>
      <c r="O1" s="44"/>
    </row>
    <row r="2" spans="2:15">
      <c r="B2" s="8"/>
      <c r="C2" s="8"/>
      <c r="D2" s="8"/>
      <c r="E2" s="8"/>
      <c r="F2" s="8"/>
      <c r="G2" s="8"/>
      <c r="H2" s="36"/>
      <c r="I2" s="36"/>
      <c r="J2" s="8"/>
      <c r="K2" s="8"/>
      <c r="L2" s="8"/>
      <c r="M2" s="8"/>
      <c r="N2" s="8"/>
      <c r="O2" s="8"/>
    </row>
    <row r="3" spans="2:15" ht="22.5">
      <c r="B3" s="9" t="s">
        <v>11</v>
      </c>
      <c r="C3" s="21">
        <v>15</v>
      </c>
      <c r="D3" s="10" t="s">
        <v>12</v>
      </c>
      <c r="E3" s="21">
        <v>16</v>
      </c>
      <c r="F3" s="10" t="s">
        <v>13</v>
      </c>
      <c r="G3" s="8"/>
      <c r="H3" s="36"/>
      <c r="I3" s="36"/>
      <c r="J3" s="9" t="s">
        <v>11</v>
      </c>
      <c r="K3" s="21">
        <v>14</v>
      </c>
      <c r="L3" s="10" t="s">
        <v>12</v>
      </c>
      <c r="M3" s="21">
        <v>59</v>
      </c>
      <c r="N3" s="10" t="s">
        <v>13</v>
      </c>
      <c r="O3" s="8"/>
    </row>
    <row r="5" spans="2:15">
      <c r="B5" s="2" t="s">
        <v>0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8"/>
      <c r="I5" s="38"/>
      <c r="J5" s="2" t="s">
        <v>0</v>
      </c>
      <c r="K5" s="3" t="s">
        <v>3</v>
      </c>
      <c r="L5" s="3" t="s">
        <v>4</v>
      </c>
      <c r="M5" s="3" t="s">
        <v>5</v>
      </c>
      <c r="N5" s="3" t="s">
        <v>6</v>
      </c>
      <c r="O5" s="3" t="s">
        <v>7</v>
      </c>
    </row>
    <row r="6" spans="2:15" ht="22.5">
      <c r="B6" s="4" t="s">
        <v>1</v>
      </c>
      <c r="C6" s="19">
        <v>12</v>
      </c>
      <c r="D6" s="19"/>
      <c r="E6" s="19"/>
      <c r="F6" s="19"/>
      <c r="G6" s="19"/>
      <c r="H6" s="39"/>
      <c r="I6" s="39"/>
      <c r="J6" s="4" t="s">
        <v>1</v>
      </c>
      <c r="K6" s="19">
        <v>300</v>
      </c>
      <c r="L6" s="19"/>
      <c r="M6" s="19"/>
      <c r="N6" s="19"/>
      <c r="O6" s="19"/>
    </row>
    <row r="7" spans="2:15" ht="22.5">
      <c r="B7" s="5" t="s">
        <v>2</v>
      </c>
      <c r="C7" s="20">
        <v>10</v>
      </c>
      <c r="D7" s="20"/>
      <c r="E7" s="20"/>
      <c r="F7" s="20"/>
      <c r="G7" s="20"/>
      <c r="H7" s="39"/>
      <c r="I7" s="39"/>
      <c r="J7" s="5" t="s">
        <v>2</v>
      </c>
      <c r="K7" s="20">
        <v>284</v>
      </c>
      <c r="L7" s="20"/>
      <c r="M7" s="20"/>
      <c r="N7" s="20"/>
      <c r="O7" s="20"/>
    </row>
    <row r="8" spans="2:15">
      <c r="B8" s="6" t="s">
        <v>9</v>
      </c>
      <c r="C8" s="7">
        <f>C6-C7</f>
        <v>2</v>
      </c>
      <c r="D8" s="7">
        <f t="shared" ref="D8:G8" si="0">D6-D7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0"/>
      <c r="I8" s="40"/>
      <c r="J8" s="6" t="s">
        <v>9</v>
      </c>
      <c r="K8" s="7">
        <f>K6-K7</f>
        <v>16</v>
      </c>
      <c r="L8" s="7">
        <f t="shared" ref="L8" si="1">L6-L7</f>
        <v>0</v>
      </c>
      <c r="M8" s="7">
        <f t="shared" ref="M8" si="2">M6-M7</f>
        <v>0</v>
      </c>
      <c r="N8" s="7">
        <f t="shared" ref="N8" si="3">N6-N7</f>
        <v>0</v>
      </c>
      <c r="O8" s="7">
        <f t="shared" ref="O8" si="4">O6-O7</f>
        <v>0</v>
      </c>
    </row>
    <row r="10" spans="2:15">
      <c r="B10" s="12" t="s">
        <v>8</v>
      </c>
      <c r="C10" s="11">
        <f>MIN(C6:G6)</f>
        <v>12</v>
      </c>
      <c r="J10" s="12" t="s">
        <v>8</v>
      </c>
      <c r="K10" s="11">
        <f>MIN(K6:O6)</f>
        <v>300</v>
      </c>
    </row>
    <row r="11" spans="2:15">
      <c r="B11" s="13" t="s">
        <v>10</v>
      </c>
      <c r="C11" s="14">
        <f>MAX(C8:G8)</f>
        <v>2</v>
      </c>
      <c r="J11" s="13" t="s">
        <v>10</v>
      </c>
      <c r="K11" s="14">
        <f>MAX(K8:O8)</f>
        <v>16</v>
      </c>
    </row>
    <row r="12" spans="2:15">
      <c r="B12" s="15" t="s">
        <v>19</v>
      </c>
      <c r="C12" s="16">
        <f>MIN(C7:G7)</f>
        <v>10</v>
      </c>
      <c r="J12" s="15" t="s">
        <v>19</v>
      </c>
      <c r="K12" s="16">
        <f>MIN(K7:O7)</f>
        <v>284</v>
      </c>
    </row>
    <row r="14" spans="2:15" ht="19.5" thickBot="1"/>
    <row r="15" spans="2:15" ht="23.25" thickBot="1">
      <c r="B15" s="24" t="s">
        <v>14</v>
      </c>
      <c r="C15" s="25">
        <f>(C10-10)*6.8/33</f>
        <v>0.41212121212121211</v>
      </c>
      <c r="D15" s="26">
        <f>INT(C15)</f>
        <v>0</v>
      </c>
      <c r="E15" s="27" t="s">
        <v>13</v>
      </c>
      <c r="J15" s="24" t="s">
        <v>14</v>
      </c>
      <c r="K15" s="25">
        <f>(K10-10)*7/33</f>
        <v>61.515151515151516</v>
      </c>
      <c r="L15" s="26">
        <f>INT(K15)</f>
        <v>61</v>
      </c>
      <c r="M15" s="27" t="s">
        <v>13</v>
      </c>
    </row>
    <row r="16" spans="2:15" ht="19.5" thickBot="1">
      <c r="B16" s="17"/>
      <c r="C16" s="18"/>
      <c r="D16" s="18"/>
      <c r="E16" s="23"/>
      <c r="F16" s="18"/>
      <c r="J16" s="17"/>
      <c r="K16" s="18"/>
      <c r="L16" s="18"/>
      <c r="M16" s="23"/>
      <c r="N16" s="18"/>
    </row>
    <row r="17" spans="2:14" ht="22.5">
      <c r="B17" s="45" t="s">
        <v>21</v>
      </c>
      <c r="C17" s="46"/>
      <c r="D17" s="46"/>
      <c r="E17" s="47"/>
      <c r="F17" s="22"/>
      <c r="J17" s="45" t="s">
        <v>21</v>
      </c>
      <c r="K17" s="46"/>
      <c r="L17" s="46"/>
      <c r="M17" s="47"/>
      <c r="N17" s="22"/>
    </row>
    <row r="18" spans="2:14" ht="22.5">
      <c r="B18" s="28" t="s">
        <v>15</v>
      </c>
      <c r="C18" s="51">
        <f>C11+0.5*C11+10</f>
        <v>13</v>
      </c>
      <c r="D18" s="29" t="str">
        <f>IF(C18&lt;55, "55", C18)</f>
        <v>55</v>
      </c>
      <c r="E18" s="30" t="s">
        <v>18</v>
      </c>
      <c r="J18" s="28" t="s">
        <v>15</v>
      </c>
      <c r="K18" s="51">
        <f>K11+0.5*K11+10</f>
        <v>34</v>
      </c>
      <c r="L18" s="29" t="str">
        <f>IF(K11&lt;55, "55", K11)</f>
        <v>55</v>
      </c>
      <c r="M18" s="30" t="s">
        <v>18</v>
      </c>
    </row>
    <row r="19" spans="2:14">
      <c r="B19" s="17"/>
      <c r="C19" s="18"/>
      <c r="D19" s="18"/>
      <c r="E19" s="23"/>
      <c r="F19" s="18"/>
      <c r="J19" s="17"/>
      <c r="K19" s="18"/>
      <c r="L19" s="18"/>
      <c r="M19" s="23"/>
      <c r="N19" s="18"/>
    </row>
    <row r="20" spans="2:14" ht="23.25" thickBot="1">
      <c r="B20" s="31" t="s">
        <v>16</v>
      </c>
      <c r="C20" s="32">
        <f>(C12-D18)*6.8/33</f>
        <v>-9.2727272727272734</v>
      </c>
      <c r="D20" s="33">
        <f>INT(C20)</f>
        <v>-10</v>
      </c>
      <c r="E20" s="34" t="s">
        <v>20</v>
      </c>
      <c r="J20" s="31" t="s">
        <v>16</v>
      </c>
      <c r="K20" s="32">
        <f>(K12-L18)*7/33</f>
        <v>48.575757575757578</v>
      </c>
      <c r="L20" s="33">
        <f>INT(K20)</f>
        <v>48</v>
      </c>
      <c r="M20" s="34" t="s">
        <v>20</v>
      </c>
    </row>
    <row r="21" spans="2:14" ht="19.5" thickBot="1">
      <c r="B21" s="17"/>
      <c r="C21" s="18"/>
      <c r="D21" s="18"/>
      <c r="E21" s="23"/>
      <c r="F21" s="18"/>
      <c r="J21" s="17"/>
      <c r="K21" s="18"/>
      <c r="L21" s="18"/>
      <c r="M21" s="23"/>
      <c r="N21" s="18"/>
    </row>
    <row r="22" spans="2:14" ht="22.5">
      <c r="B22" s="48" t="s">
        <v>22</v>
      </c>
      <c r="C22" s="49"/>
      <c r="D22" s="49"/>
      <c r="E22" s="50"/>
      <c r="F22" s="22"/>
      <c r="J22" s="48" t="s">
        <v>22</v>
      </c>
      <c r="K22" s="49"/>
      <c r="L22" s="49"/>
      <c r="M22" s="50"/>
      <c r="N22" s="22"/>
    </row>
    <row r="23" spans="2:14" ht="18.75" customHeight="1">
      <c r="B23" s="28" t="s">
        <v>15</v>
      </c>
      <c r="C23" s="51">
        <f>2*C11+10</f>
        <v>14</v>
      </c>
      <c r="D23" s="29" t="str">
        <f>IF(C23&lt;55, "55", C23)</f>
        <v>55</v>
      </c>
      <c r="E23" s="30" t="s">
        <v>18</v>
      </c>
      <c r="J23" s="28" t="s">
        <v>15</v>
      </c>
      <c r="K23" s="51">
        <f>2*K11+10</f>
        <v>42</v>
      </c>
      <c r="L23" s="29" t="str">
        <f>IF(K23&lt;55, "55", K23)</f>
        <v>55</v>
      </c>
      <c r="M23" s="30" t="s">
        <v>18</v>
      </c>
    </row>
    <row r="24" spans="2:14">
      <c r="B24" s="17"/>
      <c r="C24" s="18"/>
      <c r="D24" s="18"/>
      <c r="E24" s="23"/>
      <c r="F24" s="18"/>
      <c r="J24" s="17"/>
      <c r="K24" s="18"/>
      <c r="L24" s="18"/>
      <c r="M24" s="23"/>
      <c r="N24" s="18"/>
    </row>
    <row r="25" spans="2:14" ht="23.25" thickBot="1">
      <c r="B25" s="31" t="s">
        <v>16</v>
      </c>
      <c r="C25" s="32">
        <f>(C12-D23)*6.8/33</f>
        <v>-9.2727272727272734</v>
      </c>
      <c r="D25" s="33">
        <f>INT(C25)</f>
        <v>-10</v>
      </c>
      <c r="E25" s="34" t="s">
        <v>20</v>
      </c>
      <c r="J25" s="31" t="s">
        <v>16</v>
      </c>
      <c r="K25" s="35">
        <f>(K12-L23)*7/33</f>
        <v>48.575757575757578</v>
      </c>
      <c r="L25" s="33">
        <f>INT(K25)</f>
        <v>48</v>
      </c>
      <c r="M25" s="34" t="s">
        <v>20</v>
      </c>
    </row>
    <row r="26" spans="2:14" ht="19.5" thickBot="1">
      <c r="B26" s="41"/>
      <c r="C26" s="42"/>
      <c r="D26" s="42"/>
      <c r="E26" s="43"/>
      <c r="F26" s="42"/>
      <c r="J26" s="41"/>
      <c r="K26" s="42"/>
      <c r="L26" s="42"/>
      <c r="M26" s="43"/>
      <c r="N26" s="42"/>
    </row>
    <row r="27" spans="2:14" ht="23.25" thickBot="1">
      <c r="B27" s="24" t="s">
        <v>17</v>
      </c>
      <c r="C27" s="26">
        <f>IF(E3+D15&gt;60, C3+1, C3)</f>
        <v>15</v>
      </c>
      <c r="D27" s="25" t="s">
        <v>12</v>
      </c>
      <c r="E27" s="26">
        <f>IF(E3+D15&gt;60, E3+D15-60, E3+D15)</f>
        <v>16</v>
      </c>
      <c r="F27" s="27" t="s">
        <v>13</v>
      </c>
      <c r="J27" s="24" t="s">
        <v>17</v>
      </c>
      <c r="K27" s="26">
        <f>IF(M3+L15&gt;60, K3+1, K3)</f>
        <v>15</v>
      </c>
      <c r="L27" s="25" t="s">
        <v>12</v>
      </c>
      <c r="M27" s="26">
        <f>IF(M3+L15&gt;60, M3+L15-60, M3+L15)</f>
        <v>60</v>
      </c>
      <c r="N27" s="27" t="s">
        <v>13</v>
      </c>
    </row>
  </sheetData>
  <sheetProtection password="DBBB" sheet="1" objects="1" scenarios="1" formatCells="0" formatColumns="0" formatRows="0" insertColumns="0" insertRows="0" insertHyperlinks="0" deleteColumns="0" deleteRows="0"/>
  <mergeCells count="6">
    <mergeCell ref="J1:O1"/>
    <mergeCell ref="J17:M17"/>
    <mergeCell ref="J22:M22"/>
    <mergeCell ref="B1:G1"/>
    <mergeCell ref="B22:E22"/>
    <mergeCell ref="B17:E17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180" verticalDpi="18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2011-09-19T15:39:01Z</dcterms:modified>
</cp:coreProperties>
</file>