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1080" windowWidth="12120" windowHeight="8730" tabRatio="813" activeTab="1"/>
  </bookViews>
  <sheets>
    <sheet name="Путевка" sheetId="1" r:id="rId1"/>
    <sheet name="АЦ 5.0-40" sheetId="2" r:id="rId2"/>
    <sheet name="АЦ-40 802" sheetId="3" r:id="rId3"/>
    <sheet name="АЦ-40 803" sheetId="4" r:id="rId4"/>
    <sheet name="АЛ-30" sheetId="5" r:id="rId5"/>
    <sheet name="АВ-3,5" sheetId="6" r:id="rId6"/>
    <sheet name="Нормы ЗаГАЭС" sheetId="7" r:id="rId7"/>
    <sheet name="Нормы" sheetId="8" r:id="rId8"/>
  </sheets>
  <definedNames>
    <definedName name="_xlnm.Print_Area" localSheetId="5">'АВ-3,5'!$A$1:$S$57</definedName>
    <definedName name="_xlnm.Print_Area" localSheetId="4">'АЛ-30'!$A$1:$S$63</definedName>
    <definedName name="_xlnm.Print_Area" localSheetId="1">'АЦ 5.0-40'!$A$1:$S$137</definedName>
    <definedName name="_xlnm.Print_Area" localSheetId="2">'АЦ-40 802'!$A$1:$S$64</definedName>
    <definedName name="_xlnm.Print_Area" localSheetId="3">'АЦ-40 803'!$A$1:$S$115</definedName>
    <definedName name="_xlnm.Print_Area" localSheetId="0">'Путевка'!$A$1:$I$74</definedName>
  </definedNames>
  <calcPr fullCalcOnLoad="1"/>
</workbook>
</file>

<file path=xl/sharedStrings.xml><?xml version="1.0" encoding="utf-8"?>
<sst xmlns="http://schemas.openxmlformats.org/spreadsheetml/2006/main" count="596" uniqueCount="117">
  <si>
    <t>с насосом</t>
  </si>
  <si>
    <t>без насоса</t>
  </si>
  <si>
    <t>Дата.</t>
  </si>
  <si>
    <t>Смена караула</t>
  </si>
  <si>
    <t>Прочие работы</t>
  </si>
  <si>
    <t>Заправлено топлива</t>
  </si>
  <si>
    <t>Наименование места работы</t>
  </si>
  <si>
    <t>бензин</t>
  </si>
  <si>
    <t>заправлено</t>
  </si>
  <si>
    <t>остаток</t>
  </si>
  <si>
    <t>итог</t>
  </si>
  <si>
    <t>пробег</t>
  </si>
  <si>
    <t>работа с насосом</t>
  </si>
  <si>
    <t>работа без насоса</t>
  </si>
  <si>
    <t>м 803 нк 50</t>
  </si>
  <si>
    <t>м 802 нк 50</t>
  </si>
  <si>
    <t>спидометр</t>
  </si>
  <si>
    <t>начало</t>
  </si>
  <si>
    <t>конец</t>
  </si>
  <si>
    <t>с 026 мк 50</t>
  </si>
  <si>
    <t>с 025 мк 50</t>
  </si>
  <si>
    <t>е 088 на 50</t>
  </si>
  <si>
    <t>расход</t>
  </si>
  <si>
    <t>прогрев двигателя</t>
  </si>
  <si>
    <t xml:space="preserve">Работа пожарного автомобиля за </t>
  </si>
  <si>
    <t xml:space="preserve">Наименование и № подразделения </t>
  </si>
  <si>
    <t>ПЧ - 113</t>
  </si>
  <si>
    <t>Тип, марка, модель автомобиля</t>
  </si>
  <si>
    <t>Гос. регистрационный знак</t>
  </si>
  <si>
    <t>Пробег автомобиля на 1-е число месяца от начала эксплуатации:</t>
  </si>
  <si>
    <t>шасси</t>
  </si>
  <si>
    <t>двигателя</t>
  </si>
  <si>
    <t>км (приведенный)</t>
  </si>
  <si>
    <t>Остаток топлива в автомобиле на 1-е число отчетного месяца</t>
  </si>
  <si>
    <t>литр.</t>
  </si>
  <si>
    <t>Заправлено топлива в автомобиль за отчетный месяц</t>
  </si>
  <si>
    <t>Остаток топлива в автомобиле на 1-е число следующего за  отчетным месяца</t>
  </si>
  <si>
    <t>Результат расхода топлива за отчетный месяц</t>
  </si>
  <si>
    <t>Фактически</t>
  </si>
  <si>
    <t>Экономия</t>
  </si>
  <si>
    <t>По нормам</t>
  </si>
  <si>
    <t>Перерасход</t>
  </si>
  <si>
    <t>Подписи</t>
  </si>
  <si>
    <t>Показания спидометра перед выездом</t>
  </si>
  <si>
    <t>часы</t>
  </si>
  <si>
    <t>мин</t>
  </si>
  <si>
    <t>фактически</t>
  </si>
  <si>
    <t>По норме</t>
  </si>
  <si>
    <t>Водителя</t>
  </si>
  <si>
    <t>Начальника караула</t>
  </si>
  <si>
    <t>км</t>
  </si>
  <si>
    <t xml:space="preserve">Начальник части </t>
  </si>
  <si>
    <t>Старший водитель</t>
  </si>
  <si>
    <t>приведенный</t>
  </si>
  <si>
    <t>двигатель</t>
  </si>
  <si>
    <t>ПРОБЕГ.</t>
  </si>
  <si>
    <t>РАБОТА ДВИГАТЕЛЯ</t>
  </si>
  <si>
    <t>С НАСОСОМ.</t>
  </si>
  <si>
    <t>БЕЗ НАСОСА.</t>
  </si>
  <si>
    <t>Урал 375</t>
  </si>
  <si>
    <t>Зил  1 3 1 (АЛ)</t>
  </si>
  <si>
    <t>Зил  1 3 0</t>
  </si>
  <si>
    <t>Мин.</t>
  </si>
  <si>
    <t>лето</t>
  </si>
  <si>
    <t>зима</t>
  </si>
  <si>
    <t>0,755</t>
  </si>
  <si>
    <t>Множитель</t>
  </si>
  <si>
    <t>Сумма</t>
  </si>
  <si>
    <t>общий пробег за месяц</t>
  </si>
  <si>
    <t xml:space="preserve"> + </t>
  </si>
  <si>
    <t>Работа автомобиля за отчетный месяц</t>
  </si>
  <si>
    <t>Наработка пожарного автомобиля за отчетный месяц в км общего пробега (с учетом приведеного)</t>
  </si>
  <si>
    <t>Приложение №4 к Наставлению по технической службе ГПС</t>
  </si>
  <si>
    <t>Э К С П Л У А Т А Ц И О Н Н А Я             К А Р Т А</t>
  </si>
  <si>
    <t>АЦ-40(130)63Б</t>
  </si>
  <si>
    <t>АЛ-30(131)ПМ-506В</t>
  </si>
  <si>
    <t>Работа     пожарного     автомобиля</t>
  </si>
  <si>
    <t>АВ-3,5 (131)</t>
  </si>
  <si>
    <t>АЦ-40 (375)</t>
  </si>
  <si>
    <t>АЦ 5.0 - 40 (533702)</t>
  </si>
  <si>
    <t>МАЗ</t>
  </si>
  <si>
    <t>х 892 мм 90</t>
  </si>
  <si>
    <t xml:space="preserve">Нормы расхода жидкого топлива </t>
  </si>
  <si>
    <t>(выписка из приказа МЧС №122 от 28.04.2004 г.)</t>
  </si>
  <si>
    <t>остаток пр.</t>
  </si>
  <si>
    <t>остаток тек.</t>
  </si>
  <si>
    <t>ост.пр.+запр</t>
  </si>
  <si>
    <t>Пройдено к месту 
работы и обратно</t>
  </si>
  <si>
    <t>Время 
возвращения</t>
  </si>
  <si>
    <t>Время 
выезда</t>
  </si>
  <si>
    <t>на 
пожарах (мин)</t>
  </si>
  <si>
    <t>расход топлива 
в литрах</t>
  </si>
  <si>
    <t>на 
учениях (мин)</t>
  </si>
  <si>
    <t>АЦ 5.0-40 (533702)</t>
  </si>
  <si>
    <t>ПРИВЕДЕННЫЙ</t>
  </si>
  <si>
    <t>"           "</t>
  </si>
  <si>
    <t>смена караулов</t>
  </si>
  <si>
    <t>прочие работы</t>
  </si>
  <si>
    <t>АЦ -40(375) Урал</t>
  </si>
  <si>
    <t xml:space="preserve">м 802 нк 50 </t>
  </si>
  <si>
    <t xml:space="preserve">м 803нк 50 </t>
  </si>
  <si>
    <t>АВ-3,5(131)</t>
  </si>
  <si>
    <t>Нормы</t>
  </si>
  <si>
    <t>смена 
караулов</t>
  </si>
  <si>
    <t>прочие 
работы</t>
  </si>
  <si>
    <t>Израсходовано топлива по элементам работ 
(в литрах)</t>
  </si>
  <si>
    <t>(на автотранспорте филиала ОАО "ГидроОГК"-"Загорская ГАЭС")</t>
  </si>
  <si>
    <t>Зил  1 3 1 (АВ)</t>
  </si>
  <si>
    <t>2006 гв</t>
  </si>
  <si>
    <t>1988 гв</t>
  </si>
  <si>
    <t>1989 гв</t>
  </si>
  <si>
    <t>1981 гв</t>
  </si>
  <si>
    <t>1984 гв</t>
  </si>
  <si>
    <t>2009 г.</t>
  </si>
  <si>
    <t>00</t>
  </si>
  <si>
    <t>30</t>
  </si>
  <si>
    <t>Май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</si>
</sst>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\ yy"/>
    <numFmt numFmtId="165" formatCode="0.000"/>
    <numFmt numFmtId="166" formatCode="dd/mm/yy;@"/>
  </numFmts>
  <fonts count="9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i/>
      <sz val="8"/>
      <name val="Arial Cyr"/>
      <family val="2"/>
    </font>
    <font>
      <sz val="14"/>
      <name val="Arial Cyr"/>
      <family val="0"/>
    </font>
    <font>
      <sz val="2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sz val="9"/>
      <name val="Arial Cyr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8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20"/>
      <name val="Times New Roman"/>
      <family val="1"/>
    </font>
    <font>
      <b/>
      <i/>
      <sz val="20"/>
      <name val="Arial"/>
      <family val="2"/>
    </font>
    <font>
      <b/>
      <sz val="20"/>
      <name val="Times New Roman"/>
      <family val="1"/>
    </font>
    <font>
      <sz val="14"/>
      <name val="Tahoma"/>
      <family val="2"/>
    </font>
    <font>
      <sz val="14"/>
      <color indexed="10"/>
      <name val="Tahoma"/>
      <family val="2"/>
    </font>
    <font>
      <b/>
      <i/>
      <sz val="14"/>
      <name val="Tahoma"/>
      <family val="2"/>
    </font>
    <font>
      <b/>
      <i/>
      <sz val="12"/>
      <color indexed="10"/>
      <name val="Arial"/>
      <family val="2"/>
    </font>
    <font>
      <b/>
      <i/>
      <sz val="14"/>
      <color indexed="12"/>
      <name val="Arial"/>
      <family val="2"/>
    </font>
    <font>
      <sz val="20"/>
      <color indexed="12"/>
      <name val="Arial Cyr"/>
      <family val="0"/>
    </font>
    <font>
      <b/>
      <i/>
      <sz val="20"/>
      <color indexed="48"/>
      <name val="Times New Roman"/>
      <family val="1"/>
    </font>
    <font>
      <b/>
      <i/>
      <sz val="20"/>
      <color indexed="48"/>
      <name val="Arial"/>
      <family val="2"/>
    </font>
    <font>
      <sz val="14"/>
      <color indexed="11"/>
      <name val="Tahoma"/>
      <family val="2"/>
    </font>
    <font>
      <i/>
      <sz val="8"/>
      <name val="Arial Cyr"/>
      <family val="0"/>
    </font>
    <font>
      <sz val="10"/>
      <color indexed="10"/>
      <name val="Arial Cyr"/>
      <family val="0"/>
    </font>
    <font>
      <b/>
      <sz val="20"/>
      <name val="Arial"/>
      <family val="2"/>
    </font>
    <font>
      <b/>
      <sz val="20"/>
      <name val="Arial Cyr"/>
      <family val="0"/>
    </font>
    <font>
      <sz val="8"/>
      <color indexed="10"/>
      <name val="Arial Cyr"/>
      <family val="0"/>
    </font>
    <font>
      <sz val="5"/>
      <name val="Arial Cyr"/>
      <family val="0"/>
    </font>
    <font>
      <b/>
      <i/>
      <sz val="12"/>
      <color indexed="12"/>
      <name val="Arial"/>
      <family val="2"/>
    </font>
    <font>
      <b/>
      <i/>
      <sz val="14"/>
      <color indexed="11"/>
      <name val="Arial"/>
      <family val="2"/>
    </font>
    <font>
      <b/>
      <sz val="20"/>
      <color indexed="11"/>
      <name val="Times New Roman"/>
      <family val="1"/>
    </font>
    <font>
      <b/>
      <i/>
      <sz val="12"/>
      <color indexed="11"/>
      <name val="Arial"/>
      <family val="2"/>
    </font>
    <font>
      <sz val="20"/>
      <color indexed="11"/>
      <name val="Arial Cyr"/>
      <family val="0"/>
    </font>
    <font>
      <sz val="14"/>
      <color indexed="11"/>
      <name val="Arial Cyr"/>
      <family val="0"/>
    </font>
    <font>
      <sz val="10"/>
      <color indexed="11"/>
      <name val="Arial Cyr"/>
      <family val="0"/>
    </font>
    <font>
      <b/>
      <i/>
      <sz val="20"/>
      <color indexed="11"/>
      <name val="Times New Roman"/>
      <family val="1"/>
    </font>
    <font>
      <b/>
      <i/>
      <sz val="14"/>
      <color indexed="11"/>
      <name val="Tahoma"/>
      <family val="2"/>
    </font>
    <font>
      <sz val="12"/>
      <color indexed="12"/>
      <name val="Tahoma"/>
      <family val="2"/>
    </font>
    <font>
      <sz val="12"/>
      <color indexed="11"/>
      <name val="Tahoma"/>
      <family val="2"/>
    </font>
    <font>
      <sz val="12"/>
      <color indexed="10"/>
      <name val="Tahoma"/>
      <family val="2"/>
    </font>
    <font>
      <sz val="12"/>
      <name val="Tahoma"/>
      <family val="2"/>
    </font>
    <font>
      <b/>
      <i/>
      <sz val="8"/>
      <color indexed="12"/>
      <name val="Arial"/>
      <family val="2"/>
    </font>
    <font>
      <sz val="6"/>
      <name val="Arial Cyr"/>
      <family val="2"/>
    </font>
    <font>
      <i/>
      <sz val="6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  <font>
      <b/>
      <i/>
      <sz val="20"/>
      <name val="Times New Roman"/>
      <family val="1"/>
    </font>
    <font>
      <sz val="8"/>
      <color indexed="57"/>
      <name val="Arial Cyr"/>
      <family val="0"/>
    </font>
    <font>
      <b/>
      <sz val="8"/>
      <color indexed="57"/>
      <name val="Arial Cyr"/>
      <family val="0"/>
    </font>
    <font>
      <sz val="5"/>
      <color indexed="57"/>
      <name val="Arial Cyr"/>
      <family val="0"/>
    </font>
    <font>
      <sz val="9"/>
      <color indexed="57"/>
      <name val="Arial Cyr"/>
      <family val="0"/>
    </font>
    <font>
      <b/>
      <sz val="10"/>
      <color indexed="49"/>
      <name val="Arial Cyr"/>
      <family val="0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Arial"/>
      <family val="2"/>
    </font>
    <font>
      <sz val="8"/>
      <color theme="6" tint="-0.24997000396251678"/>
      <name val="Arial Cyr"/>
      <family val="0"/>
    </font>
    <font>
      <sz val="5"/>
      <color theme="6" tint="-0.24997000396251678"/>
      <name val="Arial Cyr"/>
      <family val="0"/>
    </font>
    <font>
      <sz val="9"/>
      <color theme="6" tint="-0.24997000396251678"/>
      <name val="Arial Cyr"/>
      <family val="0"/>
    </font>
    <font>
      <b/>
      <sz val="10"/>
      <color theme="8" tint="-0.24997000396251678"/>
      <name val="Arial Cyr"/>
      <family val="0"/>
    </font>
    <font>
      <b/>
      <sz val="8"/>
      <color theme="6" tint="-0.24997000396251678"/>
      <name val="Arial Cyr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6"/>
        <bgColor indexed="64"/>
      </patternFill>
    </fill>
    <fill>
      <patternFill patternType="darkGrid"/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gray0625">
        <bgColor indexed="8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/>
      <top/>
      <bottom style="medium"/>
    </border>
    <border>
      <left style="mediumDashed">
        <color indexed="57"/>
      </left>
      <right style="mediumDashed">
        <color indexed="57"/>
      </right>
      <top style="thin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652">
    <xf numFmtId="0" fontId="0" fillId="0" borderId="0" xfId="0" applyAlignment="1">
      <alignment/>
    </xf>
    <xf numFmtId="0" fontId="7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33" borderId="0" xfId="0" applyFont="1" applyFill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24" fillId="34" borderId="11" xfId="0" applyNumberFormat="1" applyFont="1" applyFill="1" applyBorder="1" applyAlignment="1">
      <alignment horizontal="center"/>
    </xf>
    <xf numFmtId="0" fontId="24" fillId="34" borderId="0" xfId="0" applyFont="1" applyFill="1" applyAlignment="1">
      <alignment/>
    </xf>
    <xf numFmtId="0" fontId="4" fillId="33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 textRotation="90" wrapText="1"/>
    </xf>
    <xf numFmtId="0" fontId="3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65" fontId="9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38" fillId="0" borderId="11" xfId="0" applyNumberFormat="1" applyFont="1" applyBorder="1" applyAlignment="1">
      <alignment horizontal="center"/>
    </xf>
    <xf numFmtId="0" fontId="38" fillId="34" borderId="11" xfId="0" applyNumberFormat="1" applyFont="1" applyFill="1" applyBorder="1" applyAlignment="1">
      <alignment horizontal="center"/>
    </xf>
    <xf numFmtId="0" fontId="39" fillId="33" borderId="11" xfId="0" applyNumberFormat="1" applyFont="1" applyFill="1" applyBorder="1" applyAlignment="1">
      <alignment horizontal="center"/>
    </xf>
    <xf numFmtId="0" fontId="38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18" fillId="0" borderId="15" xfId="0" applyNumberFormat="1" applyFont="1" applyBorder="1" applyAlignment="1">
      <alignment horizontal="center" vertical="center" textRotation="90" wrapText="1"/>
    </xf>
    <xf numFmtId="0" fontId="18" fillId="0" borderId="16" xfId="0" applyNumberFormat="1" applyFont="1" applyBorder="1" applyAlignment="1">
      <alignment horizontal="center" vertical="center" textRotation="90" wrapText="1"/>
    </xf>
    <xf numFmtId="0" fontId="36" fillId="0" borderId="16" xfId="0" applyNumberFormat="1" applyFont="1" applyBorder="1" applyAlignment="1">
      <alignment horizontal="center" vertical="center" textRotation="90" wrapText="1"/>
    </xf>
    <xf numFmtId="0" fontId="36" fillId="0" borderId="17" xfId="0" applyNumberFormat="1" applyFont="1" applyBorder="1" applyAlignment="1">
      <alignment horizontal="center" vertical="center" textRotation="90" wrapText="1"/>
    </xf>
    <xf numFmtId="0" fontId="18" fillId="0" borderId="18" xfId="0" applyNumberFormat="1" applyFont="1" applyBorder="1" applyAlignment="1">
      <alignment horizontal="center" vertical="center" textRotation="90" wrapText="1"/>
    </xf>
    <xf numFmtId="0" fontId="25" fillId="0" borderId="15" xfId="0" applyNumberFormat="1" applyFont="1" applyBorder="1" applyAlignment="1">
      <alignment horizontal="center" vertical="center" textRotation="90" wrapText="1"/>
    </xf>
    <xf numFmtId="0" fontId="25" fillId="0" borderId="19" xfId="0" applyNumberFormat="1" applyFont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 horizontal="center" vertical="center"/>
    </xf>
    <xf numFmtId="0" fontId="34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37" fillId="0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41" fillId="0" borderId="15" xfId="0" applyNumberFormat="1" applyFont="1" applyBorder="1" applyAlignment="1">
      <alignment horizontal="center" vertical="center" textRotation="90" wrapText="1"/>
    </xf>
    <xf numFmtId="0" fontId="36" fillId="0" borderId="15" xfId="0" applyNumberFormat="1" applyFont="1" applyBorder="1" applyAlignment="1">
      <alignment horizontal="center" vertical="center" textRotation="90" wrapText="1"/>
    </xf>
    <xf numFmtId="2" fontId="27" fillId="0" borderId="0" xfId="0" applyNumberFormat="1" applyFont="1" applyFill="1" applyBorder="1" applyAlignment="1">
      <alignment horizontal="center" wrapText="1"/>
    </xf>
    <xf numFmtId="2" fontId="20" fillId="0" borderId="0" xfId="0" applyNumberFormat="1" applyFont="1" applyFill="1" applyBorder="1" applyAlignment="1" applyProtection="1">
      <alignment horizontal="center" wrapText="1"/>
      <protection locked="0"/>
    </xf>
    <xf numFmtId="0" fontId="27" fillId="0" borderId="0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 horizontal="center" wrapText="1"/>
      <protection locked="0"/>
    </xf>
    <xf numFmtId="0" fontId="27" fillId="0" borderId="0" xfId="0" applyNumberFormat="1" applyFont="1" applyFill="1" applyBorder="1" applyAlignment="1" applyProtection="1">
      <alignment horizontal="center" wrapText="1"/>
      <protection locked="0"/>
    </xf>
    <xf numFmtId="0" fontId="20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wrapText="1"/>
    </xf>
    <xf numFmtId="0" fontId="21" fillId="0" borderId="0" xfId="0" applyNumberFormat="1" applyFont="1" applyFill="1" applyBorder="1" applyAlignment="1">
      <alignment horizontal="center" wrapText="1"/>
    </xf>
    <xf numFmtId="0" fontId="42" fillId="0" borderId="0" xfId="0" applyNumberFormat="1" applyFont="1" applyFill="1" applyBorder="1" applyAlignment="1">
      <alignment horizontal="center" wrapText="1"/>
    </xf>
    <xf numFmtId="0" fontId="19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" fontId="43" fillId="0" borderId="11" xfId="0" applyNumberFormat="1" applyFont="1" applyFill="1" applyBorder="1" applyAlignment="1">
      <alignment horizontal="center" wrapText="1"/>
    </xf>
    <xf numFmtId="2" fontId="44" fillId="0" borderId="11" xfId="0" applyNumberFormat="1" applyFont="1" applyFill="1" applyBorder="1" applyAlignment="1">
      <alignment horizontal="center" wrapText="1"/>
    </xf>
    <xf numFmtId="2" fontId="45" fillId="0" borderId="11" xfId="0" applyNumberFormat="1" applyFont="1" applyFill="1" applyBorder="1" applyAlignment="1" applyProtection="1">
      <alignment horizontal="center" wrapText="1"/>
      <protection locked="0"/>
    </xf>
    <xf numFmtId="0" fontId="44" fillId="0" borderId="11" xfId="0" applyNumberFormat="1" applyFont="1" applyFill="1" applyBorder="1" applyAlignment="1">
      <alignment horizontal="center" wrapText="1"/>
    </xf>
    <xf numFmtId="0" fontId="43" fillId="0" borderId="11" xfId="0" applyNumberFormat="1" applyFont="1" applyFill="1" applyBorder="1" applyAlignment="1">
      <alignment horizontal="center" wrapText="1"/>
    </xf>
    <xf numFmtId="0" fontId="44" fillId="0" borderId="11" xfId="0" applyNumberFormat="1" applyFont="1" applyFill="1" applyBorder="1" applyAlignment="1" applyProtection="1">
      <alignment horizontal="center" wrapText="1"/>
      <protection locked="0"/>
    </xf>
    <xf numFmtId="0" fontId="45" fillId="0" borderId="11" xfId="0" applyNumberFormat="1" applyFont="1" applyFill="1" applyBorder="1" applyAlignment="1" applyProtection="1">
      <alignment horizontal="center" wrapText="1"/>
      <protection locked="0"/>
    </xf>
    <xf numFmtId="0" fontId="44" fillId="0" borderId="11" xfId="0" applyNumberFormat="1" applyFont="1" applyFill="1" applyBorder="1" applyAlignment="1">
      <alignment horizontal="center"/>
    </xf>
    <xf numFmtId="0" fontId="45" fillId="0" borderId="11" xfId="0" applyNumberFormat="1" applyFont="1" applyFill="1" applyBorder="1" applyAlignment="1">
      <alignment horizontal="center"/>
    </xf>
    <xf numFmtId="0" fontId="43" fillId="0" borderId="11" xfId="0" applyNumberFormat="1" applyFont="1" applyFill="1" applyBorder="1" applyAlignment="1" applyProtection="1">
      <alignment horizontal="center" wrapText="1"/>
      <protection locked="0"/>
    </xf>
    <xf numFmtId="0" fontId="45" fillId="0" borderId="11" xfId="0" applyNumberFormat="1" applyFont="1" applyFill="1" applyBorder="1" applyAlignment="1">
      <alignment horizontal="center" wrapText="1"/>
    </xf>
    <xf numFmtId="0" fontId="46" fillId="0" borderId="11" xfId="0" applyNumberFormat="1" applyFont="1" applyFill="1" applyBorder="1" applyAlignment="1">
      <alignment horizontal="center" wrapText="1"/>
    </xf>
    <xf numFmtId="0" fontId="5" fillId="35" borderId="11" xfId="0" applyNumberFormat="1" applyFont="1" applyFill="1" applyBorder="1" applyAlignment="1">
      <alignment horizontal="center"/>
    </xf>
    <xf numFmtId="0" fontId="4" fillId="35" borderId="11" xfId="0" applyNumberFormat="1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23" fillId="34" borderId="11" xfId="0" applyFont="1" applyFill="1" applyBorder="1" applyAlignment="1">
      <alignment horizontal="center"/>
    </xf>
    <xf numFmtId="0" fontId="24" fillId="35" borderId="11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textRotation="90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9" fillId="0" borderId="11" xfId="0" applyNumberFormat="1" applyFont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164" fontId="33" fillId="36" borderId="0" xfId="0" applyNumberFormat="1" applyFont="1" applyFill="1" applyBorder="1" applyAlignment="1">
      <alignment/>
    </xf>
    <xf numFmtId="0" fontId="2" fillId="0" borderId="21" xfId="0" applyNumberFormat="1" applyFont="1" applyFill="1" applyBorder="1" applyAlignment="1">
      <alignment horizontal="left"/>
    </xf>
    <xf numFmtId="0" fontId="2" fillId="0" borderId="2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NumberFormat="1" applyFont="1" applyFill="1" applyBorder="1" applyAlignment="1">
      <alignment/>
    </xf>
    <xf numFmtId="0" fontId="9" fillId="0" borderId="21" xfId="0" applyNumberFormat="1" applyFont="1" applyFill="1" applyBorder="1" applyAlignment="1">
      <alignment horizontal="left" wrapText="1"/>
    </xf>
    <xf numFmtId="0" fontId="9" fillId="0" borderId="21" xfId="0" applyNumberFormat="1" applyFont="1" applyFill="1" applyBorder="1" applyAlignment="1">
      <alignment/>
    </xf>
    <xf numFmtId="0" fontId="9" fillId="0" borderId="21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51" fillId="0" borderId="0" xfId="0" applyNumberFormat="1" applyFont="1" applyFill="1" applyBorder="1" applyAlignment="1">
      <alignment horizontal="left" wrapText="1"/>
    </xf>
    <xf numFmtId="2" fontId="9" fillId="0" borderId="0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164" fontId="33" fillId="36" borderId="22" xfId="0" applyNumberFormat="1" applyFont="1" applyFill="1" applyBorder="1" applyAlignment="1">
      <alignment horizontal="center"/>
    </xf>
    <xf numFmtId="164" fontId="33" fillId="36" borderId="22" xfId="0" applyNumberFormat="1" applyFont="1" applyFill="1" applyBorder="1" applyAlignment="1">
      <alignment/>
    </xf>
    <xf numFmtId="166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2" fontId="51" fillId="0" borderId="11" xfId="0" applyNumberFormat="1" applyFont="1" applyFill="1" applyBorder="1" applyAlignment="1">
      <alignment/>
    </xf>
    <xf numFmtId="2" fontId="9" fillId="0" borderId="12" xfId="0" applyNumberFormat="1" applyFont="1" applyFill="1" applyBorder="1" applyAlignment="1">
      <alignment horizontal="center" vertical="center"/>
    </xf>
    <xf numFmtId="2" fontId="51" fillId="0" borderId="12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/>
    </xf>
    <xf numFmtId="2" fontId="9" fillId="37" borderId="11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9" fillId="38" borderId="12" xfId="0" applyNumberFormat="1" applyFont="1" applyFill="1" applyBorder="1" applyAlignment="1">
      <alignment horizontal="center" vertical="center"/>
    </xf>
    <xf numFmtId="165" fontId="9" fillId="39" borderId="11" xfId="0" applyNumberFormat="1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9" fillId="7" borderId="11" xfId="0" applyFont="1" applyFill="1" applyBorder="1" applyAlignment="1">
      <alignment/>
    </xf>
    <xf numFmtId="0" fontId="2" fillId="0" borderId="23" xfId="0" applyFont="1" applyFill="1" applyBorder="1" applyAlignment="1">
      <alignment vertical="center" textRotation="90"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5" fontId="2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textRotation="90"/>
    </xf>
    <xf numFmtId="2" fontId="2" fillId="0" borderId="12" xfId="0" applyNumberFormat="1" applyFont="1" applyFill="1" applyBorder="1" applyAlignment="1">
      <alignment horizontal="center"/>
    </xf>
    <xf numFmtId="0" fontId="50" fillId="38" borderId="12" xfId="0" applyNumberFormat="1" applyFont="1" applyFill="1" applyBorder="1" applyAlignment="1">
      <alignment horizontal="center" vertical="center" wrapText="1"/>
    </xf>
    <xf numFmtId="0" fontId="9" fillId="38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53" fillId="0" borderId="15" xfId="0" applyNumberFormat="1" applyFont="1" applyBorder="1" applyAlignment="1">
      <alignment horizontal="center" vertical="center" textRotation="90" wrapText="1"/>
    </xf>
    <xf numFmtId="0" fontId="53" fillId="0" borderId="19" xfId="0" applyNumberFormat="1" applyFont="1" applyBorder="1" applyAlignment="1">
      <alignment horizontal="center" vertical="center" textRotation="90" wrapText="1"/>
    </xf>
    <xf numFmtId="2" fontId="46" fillId="0" borderId="11" xfId="0" applyNumberFormat="1" applyFont="1" applyFill="1" applyBorder="1" applyAlignment="1" applyProtection="1">
      <alignment horizontal="center" wrapText="1"/>
      <protection locked="0"/>
    </xf>
    <xf numFmtId="2" fontId="46" fillId="0" borderId="11" xfId="0" applyNumberFormat="1" applyFont="1" applyFill="1" applyBorder="1" applyAlignment="1">
      <alignment horizontal="center" wrapText="1"/>
    </xf>
    <xf numFmtId="0" fontId="93" fillId="0" borderId="11" xfId="0" applyNumberFormat="1" applyFont="1" applyFill="1" applyBorder="1" applyAlignment="1">
      <alignment horizontal="center" vertical="center"/>
    </xf>
    <xf numFmtId="0" fontId="7" fillId="7" borderId="0" xfId="0" applyNumberFormat="1" applyFont="1" applyFill="1" applyBorder="1" applyAlignment="1">
      <alignment horizontal="right"/>
    </xf>
    <xf numFmtId="0" fontId="2" fillId="7" borderId="0" xfId="0" applyFont="1" applyFill="1" applyBorder="1" applyAlignment="1">
      <alignment/>
    </xf>
    <xf numFmtId="0" fontId="2" fillId="7" borderId="0" xfId="0" applyNumberFormat="1" applyFont="1" applyFill="1" applyBorder="1" applyAlignment="1">
      <alignment horizontal="right"/>
    </xf>
    <xf numFmtId="0" fontId="2" fillId="7" borderId="10" xfId="0" applyNumberFormat="1" applyFont="1" applyFill="1" applyBorder="1" applyAlignment="1">
      <alignment horizontal="left"/>
    </xf>
    <xf numFmtId="0" fontId="2" fillId="7" borderId="21" xfId="0" applyNumberFormat="1" applyFont="1" applyFill="1" applyBorder="1" applyAlignment="1">
      <alignment horizontal="left"/>
    </xf>
    <xf numFmtId="0" fontId="2" fillId="7" borderId="0" xfId="0" applyNumberFormat="1" applyFont="1" applyFill="1" applyBorder="1" applyAlignment="1">
      <alignment horizontal="left"/>
    </xf>
    <xf numFmtId="0" fontId="0" fillId="7" borderId="0" xfId="0" applyNumberFormat="1" applyFont="1" applyFill="1" applyBorder="1" applyAlignment="1">
      <alignment horizontal="left"/>
    </xf>
    <xf numFmtId="0" fontId="2" fillId="7" borderId="12" xfId="0" applyNumberFormat="1" applyFont="1" applyFill="1" applyBorder="1" applyAlignment="1">
      <alignment horizontal="center" vertical="center"/>
    </xf>
    <xf numFmtId="1" fontId="2" fillId="7" borderId="12" xfId="0" applyNumberFormat="1" applyFont="1" applyFill="1" applyBorder="1" applyAlignment="1">
      <alignment horizontal="center" vertical="center"/>
    </xf>
    <xf numFmtId="2" fontId="2" fillId="7" borderId="12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/>
    </xf>
    <xf numFmtId="0" fontId="9" fillId="7" borderId="0" xfId="0" applyNumberFormat="1" applyFont="1" applyFill="1" applyBorder="1" applyAlignment="1">
      <alignment horizontal="left"/>
    </xf>
    <xf numFmtId="0" fontId="9" fillId="7" borderId="10" xfId="0" applyNumberFormat="1" applyFont="1" applyFill="1" applyBorder="1" applyAlignment="1">
      <alignment horizontal="left"/>
    </xf>
    <xf numFmtId="0" fontId="9" fillId="7" borderId="10" xfId="0" applyNumberFormat="1" applyFont="1" applyFill="1" applyBorder="1" applyAlignment="1">
      <alignment/>
    </xf>
    <xf numFmtId="0" fontId="7" fillId="4" borderId="0" xfId="0" applyNumberFormat="1" applyFont="1" applyFill="1" applyBorder="1" applyAlignment="1">
      <alignment horizontal="right"/>
    </xf>
    <xf numFmtId="0" fontId="2" fillId="4" borderId="0" xfId="0" applyNumberFormat="1" applyFont="1" applyFill="1" applyBorder="1" applyAlignment="1">
      <alignment horizontal="left"/>
    </xf>
    <xf numFmtId="0" fontId="2" fillId="4" borderId="10" xfId="0" applyNumberFormat="1" applyFont="1" applyFill="1" applyBorder="1" applyAlignment="1">
      <alignment horizontal="left"/>
    </xf>
    <xf numFmtId="0" fontId="2" fillId="4" borderId="21" xfId="0" applyNumberFormat="1" applyFont="1" applyFill="1" applyBorder="1" applyAlignment="1">
      <alignment horizontal="left"/>
    </xf>
    <xf numFmtId="0" fontId="0" fillId="4" borderId="0" xfId="0" applyNumberFormat="1" applyFont="1" applyFill="1" applyBorder="1" applyAlignment="1">
      <alignment horizontal="left"/>
    </xf>
    <xf numFmtId="0" fontId="2" fillId="4" borderId="12" xfId="0" applyNumberFormat="1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/>
    </xf>
    <xf numFmtId="0" fontId="2" fillId="4" borderId="12" xfId="0" applyFont="1" applyFill="1" applyBorder="1" applyAlignment="1">
      <alignment horizontal="center" vertical="center"/>
    </xf>
    <xf numFmtId="2" fontId="2" fillId="4" borderId="12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/>
    </xf>
    <xf numFmtId="0" fontId="9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0" fontId="2" fillId="6" borderId="0" xfId="0" applyFont="1" applyFill="1" applyBorder="1" applyAlignment="1">
      <alignment/>
    </xf>
    <xf numFmtId="0" fontId="2" fillId="6" borderId="10" xfId="0" applyFont="1" applyFill="1" applyBorder="1" applyAlignment="1">
      <alignment/>
    </xf>
    <xf numFmtId="0" fontId="2" fillId="6" borderId="21" xfId="0" applyFont="1" applyFill="1" applyBorder="1" applyAlignment="1">
      <alignment/>
    </xf>
    <xf numFmtId="0" fontId="2" fillId="6" borderId="12" xfId="0" applyNumberFormat="1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/>
    </xf>
    <xf numFmtId="0" fontId="2" fillId="6" borderId="12" xfId="0" applyFont="1" applyFill="1" applyBorder="1" applyAlignment="1">
      <alignment horizontal="center" vertical="center"/>
    </xf>
    <xf numFmtId="2" fontId="2" fillId="6" borderId="12" xfId="0" applyNumberFormat="1" applyFont="1" applyFill="1" applyBorder="1" applyAlignment="1">
      <alignment horizontal="center" vertical="center"/>
    </xf>
    <xf numFmtId="0" fontId="9" fillId="6" borderId="0" xfId="0" applyFont="1" applyFill="1" applyBorder="1" applyAlignment="1">
      <alignment/>
    </xf>
    <xf numFmtId="0" fontId="9" fillId="6" borderId="10" xfId="0" applyNumberFormat="1" applyFont="1" applyFill="1" applyBorder="1" applyAlignment="1">
      <alignment horizontal="left"/>
    </xf>
    <xf numFmtId="0" fontId="9" fillId="6" borderId="10" xfId="0" applyNumberFormat="1" applyFont="1" applyFill="1" applyBorder="1" applyAlignment="1">
      <alignment/>
    </xf>
    <xf numFmtId="0" fontId="7" fillId="6" borderId="0" xfId="0" applyNumberFormat="1" applyFont="1" applyFill="1" applyBorder="1" applyAlignment="1">
      <alignment horizontal="right"/>
    </xf>
    <xf numFmtId="0" fontId="2" fillId="6" borderId="0" xfId="0" applyNumberFormat="1" applyFont="1" applyFill="1" applyBorder="1" applyAlignment="1">
      <alignment horizontal="left"/>
    </xf>
    <xf numFmtId="0" fontId="0" fillId="6" borderId="0" xfId="0" applyNumberFormat="1" applyFont="1" applyFill="1" applyBorder="1" applyAlignment="1">
      <alignment horizontal="left"/>
    </xf>
    <xf numFmtId="0" fontId="2" fillId="6" borderId="12" xfId="0" applyNumberFormat="1" applyFont="1" applyFill="1" applyBorder="1" applyAlignment="1">
      <alignment horizontal="center" vertical="center" textRotation="90" wrapText="1"/>
    </xf>
    <xf numFmtId="1" fontId="2" fillId="6" borderId="12" xfId="0" applyNumberFormat="1" applyFont="1" applyFill="1" applyBorder="1" applyAlignment="1">
      <alignment horizontal="center" vertical="center"/>
    </xf>
    <xf numFmtId="0" fontId="9" fillId="6" borderId="0" xfId="0" applyNumberFormat="1" applyFont="1" applyFill="1" applyBorder="1" applyAlignment="1">
      <alignment horizontal="left"/>
    </xf>
    <xf numFmtId="0" fontId="2" fillId="6" borderId="10" xfId="0" applyNumberFormat="1" applyFont="1" applyFill="1" applyBorder="1" applyAlignment="1">
      <alignment horizontal="left"/>
    </xf>
    <xf numFmtId="0" fontId="2" fillId="6" borderId="21" xfId="0" applyNumberFormat="1" applyFont="1" applyFill="1" applyBorder="1" applyAlignment="1">
      <alignment horizontal="left"/>
    </xf>
    <xf numFmtId="0" fontId="9" fillId="6" borderId="0" xfId="0" applyNumberFormat="1" applyFont="1" applyFill="1" applyBorder="1" applyAlignment="1">
      <alignment/>
    </xf>
    <xf numFmtId="0" fontId="94" fillId="0" borderId="0" xfId="0" applyFont="1" applyFill="1" applyBorder="1" applyAlignment="1">
      <alignment/>
    </xf>
    <xf numFmtId="0" fontId="94" fillId="0" borderId="0" xfId="0" applyFont="1" applyFill="1" applyBorder="1" applyAlignment="1">
      <alignment horizontal="right"/>
    </xf>
    <xf numFmtId="164" fontId="95" fillId="36" borderId="22" xfId="0" applyNumberFormat="1" applyFont="1" applyFill="1" applyBorder="1" applyAlignment="1">
      <alignment/>
    </xf>
    <xf numFmtId="2" fontId="96" fillId="37" borderId="11" xfId="0" applyNumberFormat="1" applyFont="1" applyFill="1" applyBorder="1" applyAlignment="1">
      <alignment/>
    </xf>
    <xf numFmtId="0" fontId="96" fillId="0" borderId="12" xfId="0" applyFont="1" applyFill="1" applyBorder="1" applyAlignment="1">
      <alignment horizontal="center" vertical="center"/>
    </xf>
    <xf numFmtId="2" fontId="96" fillId="0" borderId="12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46" fillId="0" borderId="11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 wrapText="1"/>
    </xf>
    <xf numFmtId="2" fontId="19" fillId="0" borderId="0" xfId="0" applyNumberFormat="1" applyFont="1" applyFill="1" applyBorder="1" applyAlignment="1" applyProtection="1">
      <alignment horizontal="center" wrapText="1"/>
      <protection locked="0"/>
    </xf>
    <xf numFmtId="0" fontId="19" fillId="0" borderId="0" xfId="0" applyNumberFormat="1" applyFont="1" applyFill="1" applyBorder="1" applyAlignment="1" applyProtection="1">
      <alignment horizontal="center" wrapText="1"/>
      <protection locked="0"/>
    </xf>
    <xf numFmtId="0" fontId="19" fillId="0" borderId="0" xfId="0" applyNumberFormat="1" applyFont="1" applyFill="1" applyBorder="1" applyAlignment="1">
      <alignment horizontal="center"/>
    </xf>
    <xf numFmtId="0" fontId="59" fillId="34" borderId="11" xfId="0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/>
    </xf>
    <xf numFmtId="0" fontId="5" fillId="34" borderId="11" xfId="0" applyNumberFormat="1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12" fillId="40" borderId="11" xfId="0" applyFont="1" applyFill="1" applyBorder="1" applyAlignment="1">
      <alignment horizontal="center" wrapText="1"/>
    </xf>
    <xf numFmtId="2" fontId="46" fillId="40" borderId="11" xfId="0" applyNumberFormat="1" applyFont="1" applyFill="1" applyBorder="1" applyAlignment="1">
      <alignment horizontal="center" wrapText="1"/>
    </xf>
    <xf numFmtId="0" fontId="46" fillId="40" borderId="11" xfId="0" applyNumberFormat="1" applyFont="1" applyFill="1" applyBorder="1" applyAlignment="1">
      <alignment horizontal="center" wrapText="1"/>
    </xf>
    <xf numFmtId="2" fontId="46" fillId="40" borderId="11" xfId="0" applyNumberFormat="1" applyFont="1" applyFill="1" applyBorder="1" applyAlignment="1" applyProtection="1">
      <alignment horizontal="center" wrapText="1"/>
      <protection locked="0"/>
    </xf>
    <xf numFmtId="0" fontId="4" fillId="40" borderId="0" xfId="0" applyFont="1" applyFill="1" applyAlignment="1">
      <alignment/>
    </xf>
    <xf numFmtId="0" fontId="34" fillId="0" borderId="26" xfId="0" applyNumberFormat="1" applyFont="1" applyFill="1" applyBorder="1" applyAlignment="1">
      <alignment horizontal="center" vertical="center"/>
    </xf>
    <xf numFmtId="2" fontId="46" fillId="0" borderId="26" xfId="0" applyNumberFormat="1" applyFont="1" applyFill="1" applyBorder="1" applyAlignment="1">
      <alignment horizontal="center" wrapText="1"/>
    </xf>
    <xf numFmtId="2" fontId="46" fillId="40" borderId="26" xfId="0" applyNumberFormat="1" applyFont="1" applyFill="1" applyBorder="1" applyAlignment="1">
      <alignment horizontal="center" wrapText="1"/>
    </xf>
    <xf numFmtId="0" fontId="22" fillId="0" borderId="27" xfId="0" applyNumberFormat="1" applyFont="1" applyFill="1" applyBorder="1" applyAlignment="1">
      <alignment horizontal="center" vertical="center"/>
    </xf>
    <xf numFmtId="0" fontId="46" fillId="0" borderId="27" xfId="0" applyNumberFormat="1" applyFont="1" applyFill="1" applyBorder="1" applyAlignment="1">
      <alignment horizontal="center" wrapText="1"/>
    </xf>
    <xf numFmtId="0" fontId="46" fillId="40" borderId="27" xfId="0" applyNumberFormat="1" applyFont="1" applyFill="1" applyBorder="1" applyAlignment="1">
      <alignment horizontal="center" wrapText="1"/>
    </xf>
    <xf numFmtId="0" fontId="11" fillId="0" borderId="28" xfId="0" applyNumberFormat="1" applyFont="1" applyFill="1" applyBorder="1" applyAlignment="1">
      <alignment horizontal="center" vertical="center"/>
    </xf>
    <xf numFmtId="2" fontId="46" fillId="0" borderId="29" xfId="0" applyNumberFormat="1" applyFont="1" applyFill="1" applyBorder="1" applyAlignment="1" applyProtection="1">
      <alignment horizontal="center" wrapText="1"/>
      <protection locked="0"/>
    </xf>
    <xf numFmtId="2" fontId="46" fillId="40" borderId="29" xfId="0" applyNumberFormat="1" applyFont="1" applyFill="1" applyBorder="1" applyAlignment="1">
      <alignment horizontal="center" wrapText="1"/>
    </xf>
    <xf numFmtId="2" fontId="46" fillId="0" borderId="29" xfId="0" applyNumberFormat="1" applyFont="1" applyFill="1" applyBorder="1" applyAlignment="1">
      <alignment horizontal="center" wrapText="1"/>
    </xf>
    <xf numFmtId="2" fontId="46" fillId="0" borderId="30" xfId="0" applyNumberFormat="1" applyFont="1" applyFill="1" applyBorder="1" applyAlignment="1">
      <alignment horizontal="center" wrapText="1"/>
    </xf>
    <xf numFmtId="0" fontId="46" fillId="0" borderId="26" xfId="0" applyNumberFormat="1" applyFont="1" applyFill="1" applyBorder="1" applyAlignment="1" applyProtection="1">
      <alignment horizontal="center" wrapText="1"/>
      <protection locked="0"/>
    </xf>
    <xf numFmtId="0" fontId="46" fillId="40" borderId="26" xfId="0" applyNumberFormat="1" applyFont="1" applyFill="1" applyBorder="1" applyAlignment="1" applyProtection="1">
      <alignment horizontal="center" wrapText="1"/>
      <protection locked="0"/>
    </xf>
    <xf numFmtId="0" fontId="37" fillId="0" borderId="27" xfId="0" applyNumberFormat="1" applyFont="1" applyFill="1" applyBorder="1" applyAlignment="1">
      <alignment horizontal="center" vertical="center"/>
    </xf>
    <xf numFmtId="2" fontId="46" fillId="40" borderId="29" xfId="0" applyNumberFormat="1" applyFont="1" applyFill="1" applyBorder="1" applyAlignment="1" applyProtection="1">
      <alignment horizontal="center" wrapText="1"/>
      <protection locked="0"/>
    </xf>
    <xf numFmtId="2" fontId="46" fillId="0" borderId="30" xfId="0" applyNumberFormat="1" applyFont="1" applyFill="1" applyBorder="1" applyAlignment="1" applyProtection="1">
      <alignment horizontal="center" wrapText="1"/>
      <protection locked="0"/>
    </xf>
    <xf numFmtId="0" fontId="37" fillId="0" borderId="26" xfId="0" applyNumberFormat="1" applyFont="1" applyFill="1" applyBorder="1" applyAlignment="1">
      <alignment horizontal="center" vertical="center"/>
    </xf>
    <xf numFmtId="0" fontId="46" fillId="0" borderId="26" xfId="0" applyNumberFormat="1" applyFont="1" applyFill="1" applyBorder="1" applyAlignment="1">
      <alignment horizontal="center"/>
    </xf>
    <xf numFmtId="0" fontId="46" fillId="40" borderId="26" xfId="0" applyNumberFormat="1" applyFont="1" applyFill="1" applyBorder="1" applyAlignment="1">
      <alignment horizontal="center"/>
    </xf>
    <xf numFmtId="0" fontId="46" fillId="0" borderId="27" xfId="0" applyNumberFormat="1" applyFont="1" applyFill="1" applyBorder="1" applyAlignment="1" applyProtection="1">
      <alignment horizontal="center" wrapText="1"/>
      <protection locked="0"/>
    </xf>
    <xf numFmtId="0" fontId="46" fillId="40" borderId="27" xfId="0" applyNumberFormat="1" applyFont="1" applyFill="1" applyBorder="1" applyAlignment="1" applyProtection="1">
      <alignment horizontal="center" wrapText="1"/>
      <protection locked="0"/>
    </xf>
    <xf numFmtId="0" fontId="46" fillId="0" borderId="26" xfId="0" applyNumberFormat="1" applyFont="1" applyFill="1" applyBorder="1" applyAlignment="1">
      <alignment horizontal="center" wrapText="1"/>
    </xf>
    <xf numFmtId="0" fontId="46" fillId="40" borderId="26" xfId="0" applyNumberFormat="1" applyFont="1" applyFill="1" applyBorder="1" applyAlignment="1">
      <alignment horizontal="center" wrapText="1"/>
    </xf>
    <xf numFmtId="0" fontId="12" fillId="0" borderId="27" xfId="0" applyFont="1" applyFill="1" applyBorder="1" applyAlignment="1">
      <alignment horizontal="center" wrapText="1"/>
    </xf>
    <xf numFmtId="0" fontId="12" fillId="40" borderId="27" xfId="0" applyFont="1" applyFill="1" applyBorder="1" applyAlignment="1">
      <alignment horizontal="center" wrapText="1"/>
    </xf>
    <xf numFmtId="0" fontId="17" fillId="0" borderId="3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8" fillId="0" borderId="32" xfId="0" applyNumberFormat="1" applyFont="1" applyBorder="1" applyAlignment="1">
      <alignment horizontal="center" vertical="center" textRotation="90" wrapText="1"/>
    </xf>
    <xf numFmtId="0" fontId="18" fillId="0" borderId="33" xfId="0" applyNumberFormat="1" applyFont="1" applyBorder="1" applyAlignment="1">
      <alignment horizontal="center" vertical="center" textRotation="90" wrapText="1"/>
    </xf>
    <xf numFmtId="0" fontId="36" fillId="0" borderId="33" xfId="0" applyNumberFormat="1" applyFont="1" applyBorder="1" applyAlignment="1">
      <alignment horizontal="center" vertical="center" textRotation="90" wrapText="1"/>
    </xf>
    <xf numFmtId="0" fontId="18" fillId="0" borderId="23" xfId="0" applyNumberFormat="1" applyFont="1" applyBorder="1" applyAlignment="1">
      <alignment horizontal="center" vertical="center" textRotation="90" wrapText="1"/>
    </xf>
    <xf numFmtId="0" fontId="36" fillId="0" borderId="34" xfId="0" applyNumberFormat="1" applyFont="1" applyBorder="1" applyAlignment="1">
      <alignment horizontal="center" vertical="center" textRotation="90" wrapText="1"/>
    </xf>
    <xf numFmtId="0" fontId="18" fillId="0" borderId="35" xfId="0" applyNumberFormat="1" applyFont="1" applyBorder="1" applyAlignment="1">
      <alignment horizontal="center" vertical="center" textRotation="90" wrapText="1"/>
    </xf>
    <xf numFmtId="0" fontId="97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" fillId="0" borderId="26" xfId="0" applyFont="1" applyBorder="1" applyAlignment="1">
      <alignment vertical="center" shrinkToFit="1"/>
    </xf>
    <xf numFmtId="0" fontId="0" fillId="39" borderId="0" xfId="0" applyFont="1" applyFill="1" applyBorder="1" applyAlignment="1">
      <alignment vertical="center"/>
    </xf>
    <xf numFmtId="2" fontId="2" fillId="34" borderId="11" xfId="0" applyNumberFormat="1" applyFont="1" applyFill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vertical="center"/>
    </xf>
    <xf numFmtId="0" fontId="2" fillId="0" borderId="11" xfId="0" applyFont="1" applyBorder="1" applyAlignment="1">
      <alignment vertical="center" shrinkToFit="1"/>
    </xf>
    <xf numFmtId="0" fontId="2" fillId="34" borderId="11" xfId="0" applyFont="1" applyFill="1" applyBorder="1" applyAlignment="1">
      <alignment vertical="center"/>
    </xf>
    <xf numFmtId="1" fontId="2" fillId="34" borderId="11" xfId="0" applyNumberFormat="1" applyFont="1" applyFill="1" applyBorder="1" applyAlignment="1">
      <alignment vertical="center"/>
    </xf>
    <xf numFmtId="2" fontId="28" fillId="0" borderId="11" xfId="0" applyNumberFormat="1" applyFont="1" applyBorder="1" applyAlignment="1">
      <alignment vertical="center"/>
    </xf>
    <xf numFmtId="0" fontId="2" fillId="41" borderId="40" xfId="0" applyFont="1" applyFill="1" applyBorder="1" applyAlignment="1">
      <alignment vertical="center"/>
    </xf>
    <xf numFmtId="0" fontId="2" fillId="42" borderId="12" xfId="0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5" borderId="3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31" fillId="0" borderId="24" xfId="0" applyFont="1" applyBorder="1" applyAlignment="1">
      <alignment vertical="center"/>
    </xf>
    <xf numFmtId="0" fontId="14" fillId="0" borderId="24" xfId="0" applyFont="1" applyBorder="1" applyAlignment="1">
      <alignment horizontal="right" vertical="center"/>
    </xf>
    <xf numFmtId="0" fontId="10" fillId="0" borderId="25" xfId="0" applyFont="1" applyFill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0" fillId="0" borderId="4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9" fillId="0" borderId="20" xfId="0" applyFont="1" applyFill="1" applyBorder="1" applyAlignment="1">
      <alignment horizontal="center" vertical="center"/>
    </xf>
    <xf numFmtId="2" fontId="29" fillId="0" borderId="25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41" borderId="41" xfId="0" applyFill="1" applyBorder="1" applyAlignment="1">
      <alignment horizontal="right" vertical="center"/>
    </xf>
    <xf numFmtId="0" fontId="0" fillId="41" borderId="41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center" vertical="center"/>
    </xf>
    <xf numFmtId="2" fontId="0" fillId="0" borderId="41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/>
    </xf>
    <xf numFmtId="2" fontId="2" fillId="0" borderId="25" xfId="0" applyNumberFormat="1" applyFont="1" applyFill="1" applyBorder="1" applyAlignment="1">
      <alignment horizontal="left" vertical="center"/>
    </xf>
    <xf numFmtId="2" fontId="0" fillId="0" borderId="46" xfId="0" applyNumberFormat="1" applyBorder="1" applyAlignment="1">
      <alignment horizontal="right" vertical="center"/>
    </xf>
    <xf numFmtId="2" fontId="0" fillId="0" borderId="46" xfId="0" applyNumberFormat="1" applyFont="1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2" fontId="0" fillId="9" borderId="2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0" fillId="0" borderId="37" xfId="0" applyFont="1" applyFill="1" applyBorder="1" applyAlignment="1">
      <alignment horizontal="center" vertical="center"/>
    </xf>
    <xf numFmtId="2" fontId="0" fillId="0" borderId="4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2" fontId="28" fillId="0" borderId="27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2" fontId="0" fillId="0" borderId="45" xfId="0" applyNumberFormat="1" applyFont="1" applyBorder="1" applyAlignment="1">
      <alignment horizontal="right" vertical="center"/>
    </xf>
    <xf numFmtId="0" fontId="0" fillId="39" borderId="42" xfId="0" applyFont="1" applyFill="1" applyBorder="1" applyAlignment="1">
      <alignment vertical="center"/>
    </xf>
    <xf numFmtId="0" fontId="0" fillId="39" borderId="10" xfId="0" applyFont="1" applyFill="1" applyBorder="1" applyAlignment="1">
      <alignment vertical="center"/>
    </xf>
    <xf numFmtId="0" fontId="0" fillId="39" borderId="34" xfId="0" applyFont="1" applyFill="1" applyBorder="1" applyAlignment="1">
      <alignment vertical="center"/>
    </xf>
    <xf numFmtId="0" fontId="0" fillId="39" borderId="0" xfId="0" applyFont="1" applyFill="1" applyBorder="1" applyAlignment="1">
      <alignment horizontal="right" vertical="center"/>
    </xf>
    <xf numFmtId="0" fontId="0" fillId="39" borderId="43" xfId="0" applyFont="1" applyFill="1" applyBorder="1" applyAlignment="1">
      <alignment horizontal="right" vertical="center"/>
    </xf>
    <xf numFmtId="2" fontId="2" fillId="34" borderId="47" xfId="0" applyNumberFormat="1" applyFont="1" applyFill="1" applyBorder="1" applyAlignment="1">
      <alignment vertical="center"/>
    </xf>
    <xf numFmtId="2" fontId="2" fillId="34" borderId="11" xfId="0" applyNumberFormat="1" applyFont="1" applyFill="1" applyBorder="1" applyAlignment="1">
      <alignment horizontal="right" vertical="center"/>
    </xf>
    <xf numFmtId="0" fontId="13" fillId="35" borderId="27" xfId="0" applyFont="1" applyFill="1" applyBorder="1" applyAlignment="1">
      <alignment horizontal="right" vertical="center"/>
    </xf>
    <xf numFmtId="2" fontId="3" fillId="35" borderId="48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" fontId="13" fillId="0" borderId="12" xfId="0" applyNumberFormat="1" applyFont="1" applyFill="1" applyBorder="1" applyAlignment="1">
      <alignment horizontal="right" vertical="center"/>
    </xf>
    <xf numFmtId="2" fontId="3" fillId="43" borderId="12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0" fontId="0" fillId="44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44" borderId="1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35" borderId="37" xfId="0" applyFont="1" applyFill="1" applyBorder="1" applyAlignment="1">
      <alignment vertical="center"/>
    </xf>
    <xf numFmtId="0" fontId="0" fillId="35" borderId="52" xfId="0" applyFont="1" applyFill="1" applyBorder="1" applyAlignment="1">
      <alignment vertical="center"/>
    </xf>
    <xf numFmtId="0" fontId="0" fillId="35" borderId="39" xfId="0" applyFont="1" applyFill="1" applyBorder="1" applyAlignment="1">
      <alignment horizontal="right" vertical="center"/>
    </xf>
    <xf numFmtId="0" fontId="0" fillId="35" borderId="46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41" borderId="14" xfId="0" applyFill="1" applyBorder="1" applyAlignment="1">
      <alignment horizontal="right" vertical="center"/>
    </xf>
    <xf numFmtId="0" fontId="0" fillId="41" borderId="13" xfId="0" applyFont="1" applyFill="1" applyBorder="1" applyAlignment="1">
      <alignment horizontal="right" vertical="center"/>
    </xf>
    <xf numFmtId="2" fontId="0" fillId="0" borderId="25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2" fontId="0" fillId="0" borderId="39" xfId="0" applyNumberFormat="1" applyFont="1" applyFill="1" applyBorder="1" applyAlignment="1">
      <alignment horizontal="right" vertical="center"/>
    </xf>
    <xf numFmtId="2" fontId="0" fillId="0" borderId="35" xfId="0" applyNumberFormat="1" applyFont="1" applyBorder="1" applyAlignment="1">
      <alignment horizontal="right" vertical="center"/>
    </xf>
    <xf numFmtId="2" fontId="28" fillId="0" borderId="11" xfId="0" applyNumberFormat="1" applyFont="1" applyBorder="1" applyAlignment="1">
      <alignment horizontal="right" vertical="center"/>
    </xf>
    <xf numFmtId="0" fontId="2" fillId="34" borderId="47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right" vertical="center"/>
    </xf>
    <xf numFmtId="0" fontId="0" fillId="0" borderId="53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9" fillId="0" borderId="36" xfId="0" applyFont="1" applyFill="1" applyBorder="1" applyAlignment="1">
      <alignment horizontal="center" vertical="center"/>
    </xf>
    <xf numFmtId="2" fontId="29" fillId="0" borderId="41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3" fillId="35" borderId="48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0" fillId="0" borderId="53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29" fillId="0" borderId="32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41" borderId="56" xfId="0" applyFont="1" applyFill="1" applyBorder="1" applyAlignment="1">
      <alignment vertical="center"/>
    </xf>
    <xf numFmtId="2" fontId="0" fillId="41" borderId="56" xfId="0" applyNumberFormat="1" applyFont="1" applyFill="1" applyBorder="1" applyAlignment="1">
      <alignment vertical="center"/>
    </xf>
    <xf numFmtId="2" fontId="0" fillId="41" borderId="10" xfId="0" applyNumberFormat="1" applyFont="1" applyFill="1" applyBorder="1" applyAlignment="1">
      <alignment vertical="center"/>
    </xf>
    <xf numFmtId="0" fontId="0" fillId="39" borderId="21" xfId="0" applyFont="1" applyFill="1" applyBorder="1" applyAlignment="1">
      <alignment vertical="center"/>
    </xf>
    <xf numFmtId="0" fontId="2" fillId="41" borderId="47" xfId="0" applyFont="1" applyFill="1" applyBorder="1" applyAlignment="1">
      <alignment vertical="center"/>
    </xf>
    <xf numFmtId="0" fontId="2" fillId="41" borderId="27" xfId="0" applyFont="1" applyFill="1" applyBorder="1" applyAlignment="1">
      <alignment vertical="center"/>
    </xf>
    <xf numFmtId="0" fontId="2" fillId="41" borderId="27" xfId="0" applyFont="1" applyFill="1" applyBorder="1" applyAlignment="1">
      <alignment horizontal="right" vertical="center"/>
    </xf>
    <xf numFmtId="0" fontId="13" fillId="41" borderId="27" xfId="0" applyFont="1" applyFill="1" applyBorder="1" applyAlignment="1">
      <alignment horizontal="right" vertical="center"/>
    </xf>
    <xf numFmtId="2" fontId="3" fillId="41" borderId="48" xfId="0" applyNumberFormat="1" applyFont="1" applyFill="1" applyBorder="1" applyAlignment="1">
      <alignment horizontal="right" vertical="center"/>
    </xf>
    <xf numFmtId="0" fontId="2" fillId="42" borderId="12" xfId="0" applyFont="1" applyFill="1" applyBorder="1" applyAlignment="1">
      <alignment horizontal="right" vertical="center"/>
    </xf>
    <xf numFmtId="0" fontId="2" fillId="45" borderId="12" xfId="0" applyFont="1" applyFill="1" applyBorder="1" applyAlignment="1">
      <alignment horizontal="right"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4" xfId="0" applyFont="1" applyBorder="1" applyAlignment="1">
      <alignment horizontal="right" vertical="center"/>
    </xf>
    <xf numFmtId="0" fontId="0" fillId="0" borderId="4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4" xfId="0" applyFont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0" fillId="44" borderId="55" xfId="0" applyFont="1" applyFill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44" borderId="53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right" vertical="center"/>
    </xf>
    <xf numFmtId="0" fontId="0" fillId="44" borderId="53" xfId="0" applyFont="1" applyFill="1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35" borderId="37" xfId="0" applyFont="1" applyFill="1" applyBorder="1" applyAlignment="1">
      <alignment vertical="center"/>
    </xf>
    <xf numFmtId="0" fontId="0" fillId="35" borderId="52" xfId="0" applyFont="1" applyFill="1" applyBorder="1" applyAlignment="1">
      <alignment vertical="center"/>
    </xf>
    <xf numFmtId="0" fontId="0" fillId="35" borderId="39" xfId="0" applyFont="1" applyFill="1" applyBorder="1" applyAlignment="1">
      <alignment horizontal="right" vertical="center"/>
    </xf>
    <xf numFmtId="0" fontId="0" fillId="35" borderId="46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2" fillId="0" borderId="24" xfId="0" applyFont="1" applyFill="1" applyBorder="1" applyAlignment="1">
      <alignment horizontal="right" vertical="center"/>
    </xf>
    <xf numFmtId="0" fontId="0" fillId="0" borderId="57" xfId="0" applyFont="1" applyBorder="1" applyAlignment="1">
      <alignment horizontal="right" vertical="center"/>
    </xf>
    <xf numFmtId="1" fontId="0" fillId="0" borderId="32" xfId="0" applyNumberFormat="1" applyFont="1" applyFill="1" applyBorder="1" applyAlignment="1">
      <alignment vertical="center"/>
    </xf>
    <xf numFmtId="0" fontId="13" fillId="35" borderId="2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8" fillId="0" borderId="11" xfId="0" applyFont="1" applyBorder="1" applyAlignment="1">
      <alignment horizontal="right" vertical="center"/>
    </xf>
    <xf numFmtId="0" fontId="0" fillId="39" borderId="48" xfId="0" applyFont="1" applyFill="1" applyBorder="1" applyAlignment="1">
      <alignment horizontal="right" vertical="center"/>
    </xf>
    <xf numFmtId="0" fontId="2" fillId="34" borderId="27" xfId="0" applyFont="1" applyFill="1" applyBorder="1" applyAlignment="1">
      <alignment horizontal="right" vertical="center"/>
    </xf>
    <xf numFmtId="0" fontId="2" fillId="35" borderId="27" xfId="0" applyFont="1" applyFill="1" applyBorder="1" applyAlignment="1">
      <alignment horizontal="right" vertical="center"/>
    </xf>
    <xf numFmtId="2" fontId="2" fillId="34" borderId="2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0" fontId="0" fillId="35" borderId="37" xfId="0" applyFont="1" applyFill="1" applyBorder="1" applyAlignment="1">
      <alignment vertical="center"/>
    </xf>
    <xf numFmtId="0" fontId="0" fillId="35" borderId="39" xfId="0" applyFont="1" applyFill="1" applyBorder="1" applyAlignment="1">
      <alignment vertical="center"/>
    </xf>
    <xf numFmtId="0" fontId="0" fillId="35" borderId="44" xfId="0" applyFont="1" applyFill="1" applyBorder="1" applyAlignment="1">
      <alignment vertical="center"/>
    </xf>
    <xf numFmtId="0" fontId="0" fillId="35" borderId="39" xfId="0" applyFont="1" applyFill="1" applyBorder="1" applyAlignment="1">
      <alignment horizontal="right" vertical="center"/>
    </xf>
    <xf numFmtId="0" fontId="0" fillId="35" borderId="46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0" fillId="0" borderId="24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7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NumberFormat="1" applyFont="1" applyFill="1" applyBorder="1" applyAlignment="1" applyProtection="1">
      <alignment horizontal="right"/>
      <protection hidden="1"/>
    </xf>
    <xf numFmtId="0" fontId="6" fillId="0" borderId="0" xfId="0" applyNumberFormat="1" applyFont="1" applyFill="1" applyBorder="1" applyAlignment="1" applyProtection="1">
      <alignment horizontal="right"/>
      <protection hidden="1"/>
    </xf>
    <xf numFmtId="0" fontId="7" fillId="4" borderId="0" xfId="0" applyNumberFormat="1" applyFont="1" applyFill="1" applyBorder="1" applyAlignment="1" applyProtection="1">
      <alignment horizontal="right"/>
      <protection hidden="1"/>
    </xf>
    <xf numFmtId="0" fontId="7" fillId="6" borderId="0" xfId="0" applyNumberFormat="1" applyFont="1" applyFill="1" applyBorder="1" applyAlignment="1" applyProtection="1">
      <alignment horizontal="right"/>
      <protection hidden="1"/>
    </xf>
    <xf numFmtId="0" fontId="7" fillId="7" borderId="0" xfId="0" applyNumberFormat="1" applyFont="1" applyFill="1" applyBorder="1" applyAlignment="1" applyProtection="1">
      <alignment horizontal="right"/>
      <protection hidden="1"/>
    </xf>
    <xf numFmtId="0" fontId="2" fillId="6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left"/>
      <protection hidden="1"/>
    </xf>
    <xf numFmtId="0" fontId="2" fillId="6" borderId="0" xfId="0" applyNumberFormat="1" applyFont="1" applyFill="1" applyBorder="1" applyAlignment="1" applyProtection="1">
      <alignment horizontal="left"/>
      <protection hidden="1"/>
    </xf>
    <xf numFmtId="0" fontId="2" fillId="7" borderId="0" xfId="0" applyFont="1" applyFill="1" applyBorder="1" applyAlignment="1" applyProtection="1">
      <alignment/>
      <protection hidden="1"/>
    </xf>
    <xf numFmtId="0" fontId="2" fillId="4" borderId="0" xfId="0" applyNumberFormat="1" applyFont="1" applyFill="1" applyBorder="1" applyAlignment="1" applyProtection="1">
      <alignment horizontal="left"/>
      <protection hidden="1"/>
    </xf>
    <xf numFmtId="0" fontId="2" fillId="7" borderId="0" xfId="0" applyNumberFormat="1" applyFont="1" applyFill="1" applyBorder="1" applyAlignment="1" applyProtection="1">
      <alignment horizontal="right"/>
      <protection hidden="1"/>
    </xf>
    <xf numFmtId="0" fontId="2" fillId="0" borderId="0" xfId="0" applyNumberFormat="1" applyFont="1" applyFill="1" applyBorder="1" applyAlignment="1" applyProtection="1">
      <alignment/>
      <protection hidden="1"/>
    </xf>
    <xf numFmtId="0" fontId="2" fillId="0" borderId="10" xfId="0" applyNumberFormat="1" applyFont="1" applyFill="1" applyBorder="1" applyAlignment="1" applyProtection="1">
      <alignment horizontal="left"/>
      <protection hidden="1"/>
    </xf>
    <xf numFmtId="0" fontId="2" fillId="4" borderId="10" xfId="0" applyNumberFormat="1" applyFont="1" applyFill="1" applyBorder="1" applyAlignment="1" applyProtection="1">
      <alignment horizontal="left"/>
      <protection hidden="1"/>
    </xf>
    <xf numFmtId="0" fontId="2" fillId="6" borderId="10" xfId="0" applyNumberFormat="1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2" fillId="6" borderId="10" xfId="0" applyFont="1" applyFill="1" applyBorder="1" applyAlignment="1" applyProtection="1">
      <alignment/>
      <protection hidden="1"/>
    </xf>
    <xf numFmtId="0" fontId="2" fillId="7" borderId="10" xfId="0" applyNumberFormat="1" applyFont="1" applyFill="1" applyBorder="1" applyAlignment="1" applyProtection="1">
      <alignment horizontal="left"/>
      <protection hidden="1"/>
    </xf>
    <xf numFmtId="0" fontId="2" fillId="0" borderId="21" xfId="0" applyNumberFormat="1" applyFont="1" applyFill="1" applyBorder="1" applyAlignment="1" applyProtection="1">
      <alignment horizontal="left"/>
      <protection hidden="1"/>
    </xf>
    <xf numFmtId="0" fontId="2" fillId="4" borderId="21" xfId="0" applyNumberFormat="1" applyFont="1" applyFill="1" applyBorder="1" applyAlignment="1" applyProtection="1">
      <alignment horizontal="left"/>
      <protection hidden="1"/>
    </xf>
    <xf numFmtId="0" fontId="2" fillId="6" borderId="21" xfId="0" applyNumberFormat="1" applyFont="1" applyFill="1" applyBorder="1" applyAlignment="1" applyProtection="1">
      <alignment horizontal="left"/>
      <protection hidden="1"/>
    </xf>
    <xf numFmtId="0" fontId="2" fillId="0" borderId="21" xfId="0" applyFont="1" applyFill="1" applyBorder="1" applyAlignment="1" applyProtection="1">
      <alignment/>
      <protection hidden="1"/>
    </xf>
    <xf numFmtId="0" fontId="2" fillId="6" borderId="21" xfId="0" applyFont="1" applyFill="1" applyBorder="1" applyAlignment="1" applyProtection="1">
      <alignment/>
      <protection hidden="1"/>
    </xf>
    <xf numFmtId="0" fontId="2" fillId="7" borderId="21" xfId="0" applyNumberFormat="1" applyFont="1" applyFill="1" applyBorder="1" applyAlignment="1" applyProtection="1">
      <alignment horizontal="left"/>
      <protection hidden="1"/>
    </xf>
    <xf numFmtId="0" fontId="2" fillId="7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2" fontId="2" fillId="0" borderId="12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25" xfId="0" applyFont="1" applyFill="1" applyBorder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0" fontId="2" fillId="0" borderId="20" xfId="0" applyFont="1" applyFill="1" applyBorder="1" applyAlignment="1" applyProtection="1">
      <alignment horizontal="center"/>
      <protection hidden="1"/>
    </xf>
    <xf numFmtId="0" fontId="2" fillId="0" borderId="24" xfId="0" applyFont="1" applyFill="1" applyBorder="1" applyAlignment="1" applyProtection="1">
      <alignment horizontal="center"/>
      <protection hidden="1"/>
    </xf>
    <xf numFmtId="0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4" borderId="0" xfId="0" applyNumberFormat="1" applyFont="1" applyFill="1" applyBorder="1" applyAlignment="1" applyProtection="1">
      <alignment horizontal="left"/>
      <protection hidden="1"/>
    </xf>
    <xf numFmtId="0" fontId="0" fillId="6" borderId="0" xfId="0" applyNumberFormat="1" applyFont="1" applyFill="1" applyBorder="1" applyAlignment="1" applyProtection="1">
      <alignment horizontal="left"/>
      <protection hidden="1"/>
    </xf>
    <xf numFmtId="0" fontId="0" fillId="7" borderId="0" xfId="0" applyNumberFormat="1" applyFont="1" applyFill="1" applyBorder="1" applyAlignment="1" applyProtection="1">
      <alignment horizontal="left"/>
      <protection hidden="1"/>
    </xf>
    <xf numFmtId="0" fontId="2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6" borderId="12" xfId="0" applyNumberFormat="1" applyFont="1" applyFill="1" applyBorder="1" applyAlignment="1" applyProtection="1">
      <alignment horizontal="center" vertical="center" textRotation="90" wrapText="1"/>
      <protection hidden="1"/>
    </xf>
    <xf numFmtId="0" fontId="48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6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vertical="center" textRotation="90"/>
      <protection hidden="1"/>
    </xf>
    <xf numFmtId="0" fontId="2" fillId="0" borderId="10" xfId="0" applyFont="1" applyFill="1" applyBorder="1" applyAlignment="1" applyProtection="1">
      <alignment vertical="center" textRotation="90"/>
      <protection hidden="1"/>
    </xf>
    <xf numFmtId="164" fontId="33" fillId="36" borderId="22" xfId="0" applyNumberFormat="1" applyFont="1" applyFill="1" applyBorder="1" applyAlignment="1" applyProtection="1">
      <alignment horizontal="center"/>
      <protection hidden="1"/>
    </xf>
    <xf numFmtId="164" fontId="33" fillId="36" borderId="22" xfId="0" applyNumberFormat="1" applyFont="1" applyFill="1" applyBorder="1" applyAlignment="1" applyProtection="1">
      <alignment/>
      <protection hidden="1"/>
    </xf>
    <xf numFmtId="164" fontId="33" fillId="36" borderId="0" xfId="0" applyNumberFormat="1" applyFont="1" applyFill="1" applyBorder="1" applyAlignment="1" applyProtection="1">
      <alignment/>
      <protection hidden="1"/>
    </xf>
    <xf numFmtId="166" fontId="9" fillId="0" borderId="11" xfId="0" applyNumberFormat="1" applyFont="1" applyFill="1" applyBorder="1" applyAlignment="1" applyProtection="1">
      <alignment horizontal="center"/>
      <protection hidden="1" locked="0"/>
    </xf>
    <xf numFmtId="0" fontId="9" fillId="0" borderId="11" xfId="0" applyFont="1" applyFill="1" applyBorder="1" applyAlignment="1" applyProtection="1">
      <alignment wrapText="1"/>
      <protection hidden="1" locked="0"/>
    </xf>
    <xf numFmtId="49" fontId="9" fillId="0" borderId="11" xfId="0" applyNumberFormat="1" applyFont="1" applyBorder="1" applyAlignment="1" applyProtection="1">
      <alignment horizontal="center" wrapText="1"/>
      <protection hidden="1" locked="0"/>
    </xf>
    <xf numFmtId="0" fontId="9" fillId="0" borderId="11" xfId="0" applyFont="1" applyBorder="1" applyAlignment="1" applyProtection="1">
      <alignment/>
      <protection hidden="1" locked="0"/>
    </xf>
    <xf numFmtId="0" fontId="9" fillId="4" borderId="11" xfId="0" applyFont="1" applyFill="1" applyBorder="1" applyAlignment="1" applyProtection="1">
      <alignment/>
      <protection hidden="1" locked="0"/>
    </xf>
    <xf numFmtId="0" fontId="9" fillId="0" borderId="11" xfId="0" applyFont="1" applyFill="1" applyBorder="1" applyAlignment="1" applyProtection="1">
      <alignment/>
      <protection hidden="1" locked="0"/>
    </xf>
    <xf numFmtId="0" fontId="9" fillId="6" borderId="11" xfId="0" applyFont="1" applyFill="1" applyBorder="1" applyAlignment="1" applyProtection="1">
      <alignment/>
      <protection hidden="1" locked="0"/>
    </xf>
    <xf numFmtId="0" fontId="9" fillId="7" borderId="11" xfId="0" applyFont="1" applyFill="1" applyBorder="1" applyAlignment="1" applyProtection="1">
      <alignment/>
      <protection hidden="1" locked="0"/>
    </xf>
    <xf numFmtId="0" fontId="52" fillId="0" borderId="11" xfId="0" applyFont="1" applyFill="1" applyBorder="1" applyAlignment="1" applyProtection="1">
      <alignment/>
      <protection hidden="1" locked="0"/>
    </xf>
    <xf numFmtId="2" fontId="51" fillId="0" borderId="11" xfId="0" applyNumberFormat="1" applyFont="1" applyFill="1" applyBorder="1" applyAlignment="1" applyProtection="1">
      <alignment/>
      <protection hidden="1"/>
    </xf>
    <xf numFmtId="0" fontId="9" fillId="0" borderId="11" xfId="0" applyFont="1" applyFill="1" applyBorder="1" applyAlignment="1" applyProtection="1">
      <alignment/>
      <protection hidden="1"/>
    </xf>
    <xf numFmtId="2" fontId="9" fillId="37" borderId="11" xfId="0" applyNumberFormat="1" applyFont="1" applyFill="1" applyBorder="1" applyAlignment="1" applyProtection="1">
      <alignment/>
      <protection hidden="1"/>
    </xf>
    <xf numFmtId="165" fontId="9" fillId="39" borderId="11" xfId="0" applyNumberFormat="1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166" fontId="9" fillId="0" borderId="11" xfId="0" applyNumberFormat="1" applyFont="1" applyFill="1" applyBorder="1" applyAlignment="1" applyProtection="1">
      <alignment horizontal="center"/>
      <protection hidden="1"/>
    </xf>
    <xf numFmtId="0" fontId="9" fillId="0" borderId="11" xfId="0" applyFont="1" applyFill="1" applyBorder="1" applyAlignment="1" applyProtection="1">
      <alignment wrapText="1"/>
      <protection hidden="1"/>
    </xf>
    <xf numFmtId="49" fontId="9" fillId="0" borderId="11" xfId="0" applyNumberFormat="1" applyFont="1" applyBorder="1" applyAlignment="1" applyProtection="1">
      <alignment horizontal="center" wrapText="1"/>
      <protection hidden="1"/>
    </xf>
    <xf numFmtId="0" fontId="9" fillId="0" borderId="11" xfId="0" applyFont="1" applyBorder="1" applyAlignment="1" applyProtection="1">
      <alignment/>
      <protection hidden="1"/>
    </xf>
    <xf numFmtId="0" fontId="9" fillId="4" borderId="11" xfId="0" applyFont="1" applyFill="1" applyBorder="1" applyAlignment="1" applyProtection="1">
      <alignment/>
      <protection hidden="1"/>
    </xf>
    <xf numFmtId="0" fontId="9" fillId="6" borderId="11" xfId="0" applyFont="1" applyFill="1" applyBorder="1" applyAlignment="1" applyProtection="1">
      <alignment/>
      <protection hidden="1"/>
    </xf>
    <xf numFmtId="0" fontId="9" fillId="7" borderId="11" xfId="0" applyFont="1" applyFill="1" applyBorder="1" applyAlignment="1" applyProtection="1">
      <alignment/>
      <protection hidden="1"/>
    </xf>
    <xf numFmtId="0" fontId="52" fillId="0" borderId="11" xfId="0" applyFont="1" applyFill="1" applyBorder="1" applyAlignment="1" applyProtection="1">
      <alignment/>
      <protection hidden="1"/>
    </xf>
    <xf numFmtId="0" fontId="50" fillId="38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8" borderId="12" xfId="0" applyFont="1" applyFill="1" applyBorder="1" applyAlignment="1" applyProtection="1">
      <alignment horizontal="center" vertical="center" wrapText="1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6" borderId="12" xfId="0" applyFont="1" applyFill="1" applyBorder="1" applyAlignment="1" applyProtection="1">
      <alignment horizontal="center" vertical="center"/>
      <protection hidden="1"/>
    </xf>
    <xf numFmtId="1" fontId="2" fillId="0" borderId="12" xfId="0" applyNumberFormat="1" applyFont="1" applyFill="1" applyBorder="1" applyAlignment="1" applyProtection="1">
      <alignment horizontal="center" vertical="center"/>
      <protection hidden="1"/>
    </xf>
    <xf numFmtId="1" fontId="2" fillId="6" borderId="12" xfId="0" applyNumberFormat="1" applyFont="1" applyFill="1" applyBorder="1" applyAlignment="1" applyProtection="1">
      <alignment horizontal="center" vertical="center"/>
      <protection hidden="1"/>
    </xf>
    <xf numFmtId="1" fontId="2" fillId="7" borderId="12" xfId="0" applyNumberFormat="1" applyFont="1" applyFill="1" applyBorder="1" applyAlignment="1" applyProtection="1">
      <alignment horizontal="center" vertical="center"/>
      <protection hidden="1"/>
    </xf>
    <xf numFmtId="0" fontId="9" fillId="0" borderId="12" xfId="0" applyFont="1" applyFill="1" applyBorder="1" applyAlignment="1" applyProtection="1">
      <alignment horizontal="center" vertical="center"/>
      <protection hidden="1"/>
    </xf>
    <xf numFmtId="165" fontId="2" fillId="0" borderId="12" xfId="0" applyNumberFormat="1" applyFont="1" applyFill="1" applyBorder="1" applyAlignment="1" applyProtection="1">
      <alignment horizontal="center" vertical="center"/>
      <protection hidden="1"/>
    </xf>
    <xf numFmtId="165" fontId="9" fillId="0" borderId="12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2" fontId="9" fillId="38" borderId="12" xfId="0" applyNumberFormat="1" applyFont="1" applyFill="1" applyBorder="1" applyAlignment="1" applyProtection="1">
      <alignment horizontal="center" vertical="center"/>
      <protection hidden="1"/>
    </xf>
    <xf numFmtId="2" fontId="2" fillId="4" borderId="12" xfId="0" applyNumberFormat="1" applyFont="1" applyFill="1" applyBorder="1" applyAlignment="1" applyProtection="1">
      <alignment horizontal="center" vertical="center"/>
      <protection hidden="1"/>
    </xf>
    <xf numFmtId="2" fontId="2" fillId="0" borderId="12" xfId="0" applyNumberFormat="1" applyFont="1" applyFill="1" applyBorder="1" applyAlignment="1" applyProtection="1">
      <alignment horizontal="center" vertical="center"/>
      <protection hidden="1"/>
    </xf>
    <xf numFmtId="2" fontId="2" fillId="6" borderId="12" xfId="0" applyNumberFormat="1" applyFont="1" applyFill="1" applyBorder="1" applyAlignment="1" applyProtection="1">
      <alignment horizontal="center" vertical="center"/>
      <protection hidden="1"/>
    </xf>
    <xf numFmtId="2" fontId="2" fillId="7" borderId="12" xfId="0" applyNumberFormat="1" applyFont="1" applyFill="1" applyBorder="1" applyAlignment="1" applyProtection="1">
      <alignment horizontal="center" vertical="center"/>
      <protection hidden="1"/>
    </xf>
    <xf numFmtId="2" fontId="9" fillId="0" borderId="12" xfId="0" applyNumberFormat="1" applyFont="1" applyFill="1" applyBorder="1" applyAlignment="1" applyProtection="1">
      <alignment horizontal="center" vertical="center"/>
      <protection hidden="1"/>
    </xf>
    <xf numFmtId="2" fontId="51" fillId="0" borderId="12" xfId="0" applyNumberFormat="1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wrapText="1"/>
      <protection hidden="1"/>
    </xf>
    <xf numFmtId="0" fontId="51" fillId="0" borderId="0" xfId="0" applyNumberFormat="1" applyFont="1" applyFill="1" applyBorder="1" applyAlignment="1" applyProtection="1">
      <alignment horizontal="left" wrapText="1"/>
      <protection hidden="1"/>
    </xf>
    <xf numFmtId="0" fontId="9" fillId="4" borderId="0" xfId="0" applyFont="1" applyFill="1" applyBorder="1" applyAlignment="1" applyProtection="1">
      <alignment/>
      <protection hidden="1"/>
    </xf>
    <xf numFmtId="0" fontId="9" fillId="6" borderId="0" xfId="0" applyFont="1" applyFill="1" applyBorder="1" applyAlignment="1" applyProtection="1">
      <alignment/>
      <protection hidden="1"/>
    </xf>
    <xf numFmtId="0" fontId="9" fillId="7" borderId="0" xfId="0" applyFont="1" applyFill="1" applyBorder="1" applyAlignment="1" applyProtection="1">
      <alignment/>
      <protection hidden="1"/>
    </xf>
    <xf numFmtId="0" fontId="52" fillId="0" borderId="0" xfId="0" applyFont="1" applyFill="1" applyBorder="1" applyAlignment="1" applyProtection="1">
      <alignment/>
      <protection hidden="1"/>
    </xf>
    <xf numFmtId="2" fontId="9" fillId="0" borderId="0" xfId="0" applyNumberFormat="1" applyFont="1" applyFill="1" applyBorder="1" applyAlignment="1" applyProtection="1">
      <alignment/>
      <protection hidden="1"/>
    </xf>
    <xf numFmtId="0" fontId="9" fillId="0" borderId="0" xfId="0" applyNumberFormat="1" applyFont="1" applyFill="1" applyBorder="1" applyAlignment="1" applyProtection="1">
      <alignment horizontal="left"/>
      <protection hidden="1"/>
    </xf>
    <xf numFmtId="0" fontId="9" fillId="4" borderId="0" xfId="0" applyNumberFormat="1" applyFont="1" applyFill="1" applyBorder="1" applyAlignment="1" applyProtection="1">
      <alignment horizontal="left"/>
      <protection hidden="1"/>
    </xf>
    <xf numFmtId="0" fontId="9" fillId="6" borderId="0" xfId="0" applyNumberFormat="1" applyFont="1" applyFill="1" applyBorder="1" applyAlignment="1" applyProtection="1">
      <alignment horizontal="left"/>
      <protection hidden="1"/>
    </xf>
    <xf numFmtId="0" fontId="9" fillId="0" borderId="0" xfId="0" applyNumberFormat="1" applyFont="1" applyFill="1" applyBorder="1" applyAlignment="1" applyProtection="1">
      <alignment horizontal="center"/>
      <protection hidden="1"/>
    </xf>
    <xf numFmtId="0" fontId="9" fillId="7" borderId="0" xfId="0" applyNumberFormat="1" applyFont="1" applyFill="1" applyBorder="1" applyAlignment="1" applyProtection="1">
      <alignment horizontal="left"/>
      <protection hidden="1"/>
    </xf>
    <xf numFmtId="0" fontId="9" fillId="0" borderId="10" xfId="0" applyNumberFormat="1" applyFont="1" applyFill="1" applyBorder="1" applyAlignment="1" applyProtection="1">
      <alignment horizontal="left"/>
      <protection hidden="1"/>
    </xf>
    <xf numFmtId="0" fontId="9" fillId="7" borderId="10" xfId="0" applyNumberFormat="1" applyFont="1" applyFill="1" applyBorder="1" applyAlignment="1" applyProtection="1">
      <alignment horizontal="left"/>
      <protection hidden="1"/>
    </xf>
    <xf numFmtId="0" fontId="9" fillId="6" borderId="10" xfId="0" applyNumberFormat="1" applyFont="1" applyFill="1" applyBorder="1" applyAlignment="1" applyProtection="1">
      <alignment horizontal="left"/>
      <protection hidden="1"/>
    </xf>
    <xf numFmtId="0" fontId="9" fillId="0" borderId="10" xfId="0" applyFont="1" applyFill="1" applyBorder="1" applyAlignment="1" applyProtection="1">
      <alignment/>
      <protection hidden="1"/>
    </xf>
    <xf numFmtId="0" fontId="9" fillId="0" borderId="21" xfId="0" applyNumberFormat="1" applyFont="1" applyFill="1" applyBorder="1" applyAlignment="1" applyProtection="1">
      <alignment/>
      <protection hidden="1"/>
    </xf>
    <xf numFmtId="0" fontId="9" fillId="0" borderId="21" xfId="0" applyNumberFormat="1" applyFont="1" applyFill="1" applyBorder="1" applyAlignment="1" applyProtection="1">
      <alignment/>
      <protection hidden="1"/>
    </xf>
    <xf numFmtId="0" fontId="9" fillId="0" borderId="21" xfId="0" applyNumberFormat="1" applyFont="1" applyFill="1" applyBorder="1" applyAlignment="1" applyProtection="1">
      <alignment horizontal="left" wrapText="1"/>
      <protection hidden="1"/>
    </xf>
    <xf numFmtId="0" fontId="9" fillId="0" borderId="0" xfId="0" applyNumberFormat="1" applyFont="1" applyFill="1" applyBorder="1" applyAlignment="1" applyProtection="1">
      <alignment horizontal="left" wrapText="1"/>
      <protection hidden="1"/>
    </xf>
    <xf numFmtId="0" fontId="9" fillId="0" borderId="0" xfId="0" applyNumberFormat="1" applyFont="1" applyFill="1" applyBorder="1" applyAlignment="1" applyProtection="1">
      <alignment/>
      <protection hidden="1"/>
    </xf>
    <xf numFmtId="0" fontId="9" fillId="6" borderId="0" xfId="0" applyNumberFormat="1" applyFont="1" applyFill="1" applyBorder="1" applyAlignment="1" applyProtection="1">
      <alignment/>
      <protection hidden="1"/>
    </xf>
    <xf numFmtId="0" fontId="9" fillId="7" borderId="10" xfId="0" applyNumberFormat="1" applyFont="1" applyFill="1" applyBorder="1" applyAlignment="1" applyProtection="1">
      <alignment/>
      <protection hidden="1"/>
    </xf>
    <xf numFmtId="0" fontId="9" fillId="6" borderId="10" xfId="0" applyNumberFormat="1" applyFont="1" applyFill="1" applyBorder="1" applyAlignment="1" applyProtection="1">
      <alignment/>
      <protection hidden="1"/>
    </xf>
    <xf numFmtId="0" fontId="9" fillId="0" borderId="10" xfId="0" applyNumberFormat="1" applyFont="1" applyFill="1" applyBorder="1" applyAlignment="1" applyProtection="1">
      <alignment/>
      <protection hidden="1"/>
    </xf>
    <xf numFmtId="164" fontId="33" fillId="0" borderId="0" xfId="0" applyNumberFormat="1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wrapText="1"/>
      <protection hidden="1"/>
    </xf>
    <xf numFmtId="0" fontId="3" fillId="0" borderId="0" xfId="0" applyNumberFormat="1" applyFont="1" applyFill="1" applyBorder="1" applyAlignment="1" applyProtection="1">
      <alignment horizontal="left" wrapText="1"/>
      <protection hidden="1"/>
    </xf>
    <xf numFmtId="0" fontId="2" fillId="4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9" fillId="0" borderId="11" xfId="0" applyNumberFormat="1" applyFont="1" applyBorder="1" applyAlignment="1">
      <alignment horizontal="center" wrapText="1"/>
    </xf>
    <xf numFmtId="0" fontId="9" fillId="0" borderId="11" xfId="0" applyNumberFormat="1" applyFont="1" applyBorder="1" applyAlignment="1" applyProtection="1">
      <alignment horizontal="center" wrapText="1"/>
      <protection hidden="1" locked="0"/>
    </xf>
    <xf numFmtId="0" fontId="4" fillId="0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90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right"/>
    </xf>
    <xf numFmtId="0" fontId="49" fillId="0" borderId="0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2" fillId="0" borderId="38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right"/>
    </xf>
    <xf numFmtId="2" fontId="0" fillId="0" borderId="21" xfId="0" applyNumberFormat="1" applyFont="1" applyFill="1" applyBorder="1" applyAlignment="1">
      <alignment horizontal="right"/>
    </xf>
    <xf numFmtId="0" fontId="0" fillId="0" borderId="21" xfId="0" applyNumberFormat="1" applyFont="1" applyFill="1" applyBorder="1" applyAlignment="1">
      <alignment horizontal="right"/>
    </xf>
    <xf numFmtId="2" fontId="2" fillId="0" borderId="21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textRotation="90" wrapText="1"/>
    </xf>
    <xf numFmtId="164" fontId="9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textRotation="90"/>
    </xf>
    <xf numFmtId="0" fontId="48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48" fillId="4" borderId="13" xfId="0" applyNumberFormat="1" applyFont="1" applyFill="1" applyBorder="1" applyAlignment="1">
      <alignment horizontal="center" vertical="center" textRotation="90" wrapText="1"/>
    </xf>
    <xf numFmtId="0" fontId="48" fillId="4" borderId="35" xfId="0" applyNumberFormat="1" applyFont="1" applyFill="1" applyBorder="1" applyAlignment="1">
      <alignment horizontal="center" vertical="center" textRotation="90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7" borderId="12" xfId="0" applyNumberFormat="1" applyFont="1" applyFill="1" applyBorder="1" applyAlignment="1">
      <alignment horizontal="center" vertical="center" textRotation="90" wrapText="1"/>
    </xf>
    <xf numFmtId="0" fontId="2" fillId="6" borderId="12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/>
    </xf>
    <xf numFmtId="0" fontId="98" fillId="0" borderId="27" xfId="0" applyFont="1" applyFill="1" applyBorder="1" applyAlignment="1">
      <alignment horizontal="center" vertical="center" textRotation="90"/>
    </xf>
    <xf numFmtId="0" fontId="0" fillId="0" borderId="10" xfId="0" applyNumberFormat="1" applyFont="1" applyFill="1" applyBorder="1" applyAlignment="1" applyProtection="1">
      <alignment horizontal="right"/>
      <protection hidden="1" locked="0"/>
    </xf>
    <xf numFmtId="2" fontId="0" fillId="0" borderId="21" xfId="0" applyNumberFormat="1" applyFont="1" applyFill="1" applyBorder="1" applyAlignment="1" applyProtection="1">
      <alignment horizontal="right"/>
      <protection hidden="1" locked="0"/>
    </xf>
    <xf numFmtId="0" fontId="13" fillId="0" borderId="0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 vertical="center" textRotation="90"/>
      <protection hidden="1"/>
    </xf>
    <xf numFmtId="0" fontId="2" fillId="0" borderId="11" xfId="0" applyFont="1" applyFill="1" applyBorder="1" applyAlignment="1" applyProtection="1">
      <alignment horizontal="center" vertical="center" textRotation="90" wrapText="1"/>
      <protection hidden="1"/>
    </xf>
    <xf numFmtId="0" fontId="2" fillId="0" borderId="38" xfId="0" applyNumberFormat="1" applyFont="1" applyFill="1" applyBorder="1" applyAlignment="1" applyProtection="1">
      <alignment horizontal="center"/>
      <protection hidden="1"/>
    </xf>
    <xf numFmtId="0" fontId="0" fillId="0" borderId="21" xfId="0" applyNumberFormat="1" applyFont="1" applyFill="1" applyBorder="1" applyAlignment="1" applyProtection="1">
      <alignment horizontal="right"/>
      <protection hidden="1"/>
    </xf>
    <xf numFmtId="2" fontId="0" fillId="0" borderId="21" xfId="0" applyNumberFormat="1" applyFont="1" applyFill="1" applyBorder="1" applyAlignment="1" applyProtection="1">
      <alignment horizontal="right"/>
      <protection hidden="1"/>
    </xf>
    <xf numFmtId="2" fontId="2" fillId="0" borderId="10" xfId="0" applyNumberFormat="1" applyFont="1" applyFill="1" applyBorder="1" applyAlignment="1" applyProtection="1">
      <alignment horizontal="center"/>
      <protection hidden="1"/>
    </xf>
    <xf numFmtId="0" fontId="2" fillId="0" borderId="10" xfId="0" applyNumberFormat="1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15" fillId="0" borderId="0" xfId="0" applyNumberFormat="1" applyFont="1" applyFill="1" applyBorder="1" applyAlignment="1" applyProtection="1">
      <alignment horizontal="right"/>
      <protection hidden="1"/>
    </xf>
    <xf numFmtId="0" fontId="49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10" xfId="0" applyNumberFormat="1" applyFont="1" applyFill="1" applyBorder="1" applyAlignment="1" applyProtection="1">
      <alignment horizontal="left"/>
      <protection hidden="1"/>
    </xf>
    <xf numFmtId="0" fontId="0" fillId="0" borderId="10" xfId="0" applyNumberFormat="1" applyFont="1" applyFill="1" applyBorder="1" applyAlignment="1" applyProtection="1">
      <alignment horizontal="center"/>
      <protection hidden="1"/>
    </xf>
    <xf numFmtId="2" fontId="2" fillId="0" borderId="21" xfId="0" applyNumberFormat="1" applyFont="1" applyFill="1" applyBorder="1" applyAlignment="1" applyProtection="1">
      <alignment horizontal="center"/>
      <protection hidden="1"/>
    </xf>
    <xf numFmtId="0" fontId="2" fillId="0" borderId="21" xfId="0" applyNumberFormat="1" applyFont="1" applyFill="1" applyBorder="1" applyAlignment="1" applyProtection="1">
      <alignment horizontal="center"/>
      <protection hidden="1"/>
    </xf>
    <xf numFmtId="0" fontId="0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48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48" fillId="4" borderId="13" xfId="0" applyNumberFormat="1" applyFont="1" applyFill="1" applyBorder="1" applyAlignment="1" applyProtection="1">
      <alignment horizontal="center" vertical="center" textRotation="90" wrapText="1"/>
      <protection hidden="1"/>
    </xf>
    <xf numFmtId="0" fontId="48" fillId="4" borderId="35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12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6" borderId="12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0" fontId="13" fillId="0" borderId="27" xfId="0" applyFont="1" applyFill="1" applyBorder="1" applyAlignment="1" applyProtection="1">
      <alignment horizontal="center" vertical="center" textRotation="90"/>
      <protection hidden="1"/>
    </xf>
    <xf numFmtId="164" fontId="9" fillId="0" borderId="12" xfId="0" applyNumberFormat="1" applyFont="1" applyFill="1" applyBorder="1" applyAlignment="1" applyProtection="1">
      <alignment horizontal="center" vertical="center"/>
      <protection hidden="1"/>
    </xf>
    <xf numFmtId="2" fontId="9" fillId="0" borderId="12" xfId="0" applyNumberFormat="1" applyFont="1" applyFill="1" applyBorder="1" applyAlignment="1" applyProtection="1">
      <alignment horizontal="center" vertical="center" wrapText="1"/>
      <protection hidden="1"/>
    </xf>
    <xf numFmtId="2" fontId="9" fillId="0" borderId="12" xfId="0" applyNumberFormat="1" applyFont="1" applyFill="1" applyBorder="1" applyAlignment="1" applyProtection="1">
      <alignment horizontal="center" vertical="center"/>
      <protection hidden="1"/>
    </xf>
    <xf numFmtId="2" fontId="9" fillId="0" borderId="10" xfId="0" applyNumberFormat="1" applyFont="1" applyFill="1" applyBorder="1" applyAlignment="1" applyProtection="1">
      <alignment horizontal="center"/>
      <protection hidden="1"/>
    </xf>
    <xf numFmtId="0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>
      <alignment horizontal="center"/>
    </xf>
    <xf numFmtId="0" fontId="16" fillId="0" borderId="3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36" xfId="0" applyNumberFormat="1" applyFont="1" applyBorder="1" applyAlignment="1">
      <alignment horizontal="center" wrapText="1"/>
    </xf>
    <xf numFmtId="0" fontId="16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/>
    </xf>
    <xf numFmtId="0" fontId="5" fillId="0" borderId="41" xfId="0" applyFont="1" applyBorder="1" applyAlignment="1">
      <alignment/>
    </xf>
    <xf numFmtId="0" fontId="16" fillId="0" borderId="15" xfId="0" applyNumberFormat="1" applyFont="1" applyBorder="1" applyAlignment="1">
      <alignment horizontal="center" wrapText="1"/>
    </xf>
    <xf numFmtId="0" fontId="16" fillId="0" borderId="16" xfId="0" applyNumberFormat="1" applyFont="1" applyBorder="1" applyAlignment="1">
      <alignment horizontal="center" wrapText="1"/>
    </xf>
    <xf numFmtId="0" fontId="16" fillId="0" borderId="17" xfId="0" applyNumberFormat="1" applyFont="1" applyBorder="1" applyAlignment="1">
      <alignment horizontal="center" wrapText="1"/>
    </xf>
    <xf numFmtId="0" fontId="16" fillId="0" borderId="18" xfId="0" applyNumberFormat="1" applyFont="1" applyBorder="1" applyAlignment="1">
      <alignment horizontal="center" wrapText="1"/>
    </xf>
    <xf numFmtId="0" fontId="16" fillId="0" borderId="37" xfId="0" applyNumberFormat="1" applyFont="1" applyBorder="1" applyAlignment="1">
      <alignment horizontal="center" wrapText="1"/>
    </xf>
    <xf numFmtId="0" fontId="16" fillId="0" borderId="39" xfId="0" applyNumberFormat="1" applyFont="1" applyBorder="1" applyAlignment="1">
      <alignment horizontal="center" wrapText="1"/>
    </xf>
    <xf numFmtId="0" fontId="5" fillId="0" borderId="39" xfId="0" applyFont="1" applyBorder="1" applyAlignment="1">
      <alignment/>
    </xf>
    <xf numFmtId="0" fontId="5" fillId="0" borderId="46" xfId="0" applyFont="1" applyBorder="1" applyAlignment="1">
      <alignment/>
    </xf>
    <xf numFmtId="0" fontId="16" fillId="0" borderId="44" xfId="0" applyNumberFormat="1" applyFont="1" applyBorder="1" applyAlignment="1">
      <alignment horizontal="center" wrapText="1"/>
    </xf>
    <xf numFmtId="0" fontId="16" fillId="0" borderId="58" xfId="0" applyNumberFormat="1" applyFont="1" applyBorder="1" applyAlignment="1">
      <alignment horizontal="center" wrapText="1"/>
    </xf>
    <xf numFmtId="0" fontId="16" fillId="0" borderId="52" xfId="0" applyNumberFormat="1" applyFont="1" applyBorder="1" applyAlignment="1">
      <alignment horizontal="center" wrapText="1"/>
    </xf>
    <xf numFmtId="0" fontId="16" fillId="0" borderId="59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74"/>
  <sheetViews>
    <sheetView view="pageBreakPreview" zoomScale="130" zoomScaleSheetLayoutView="130" zoomScalePageLayoutView="0" workbookViewId="0" topLeftCell="A1">
      <selection activeCell="E2" sqref="E2"/>
    </sheetView>
  </sheetViews>
  <sheetFormatPr defaultColWidth="9.00390625" defaultRowHeight="12.75"/>
  <cols>
    <col min="1" max="1" width="11.125" style="422" customWidth="1"/>
    <col min="2" max="4" width="9.25390625" style="422" bestFit="1" customWidth="1"/>
    <col min="5" max="6" width="10.875" style="422" customWidth="1"/>
    <col min="7" max="7" width="12.375" style="423" customWidth="1"/>
    <col min="8" max="8" width="11.875" style="423" customWidth="1"/>
    <col min="9" max="9" width="10.625" style="423" bestFit="1" customWidth="1"/>
    <col min="10" max="11" width="2.25390625" style="414" customWidth="1"/>
    <col min="12" max="12" width="7.75390625" style="414" customWidth="1"/>
    <col min="13" max="13" width="11.625" style="414" customWidth="1"/>
    <col min="14" max="16" width="7.75390625" style="414" customWidth="1"/>
    <col min="17" max="19" width="2.25390625" style="414" customWidth="1"/>
    <col min="20" max="25" width="2.375" style="414" customWidth="1"/>
    <col min="26" max="16384" width="9.125" style="414" customWidth="1"/>
  </cols>
  <sheetData>
    <row r="1" spans="2:9" s="274" customFormat="1" ht="28.5" customHeight="1" thickBot="1">
      <c r="B1" s="275"/>
      <c r="C1" s="275"/>
      <c r="D1" s="275"/>
      <c r="E1" s="276" t="s">
        <v>116</v>
      </c>
      <c r="F1" s="277"/>
      <c r="G1" s="278"/>
      <c r="H1" s="424" t="s">
        <v>113</v>
      </c>
      <c r="I1" s="279"/>
    </row>
    <row r="2" spans="1:9" s="274" customFormat="1" ht="18.75" thickBot="1">
      <c r="A2" s="280" t="s">
        <v>79</v>
      </c>
      <c r="B2" s="281"/>
      <c r="C2" s="282"/>
      <c r="D2" s="283" t="s">
        <v>81</v>
      </c>
      <c r="E2" s="284"/>
      <c r="F2" s="254" t="s">
        <v>108</v>
      </c>
      <c r="G2" s="285" t="s">
        <v>17</v>
      </c>
      <c r="H2" s="285" t="s">
        <v>18</v>
      </c>
      <c r="I2" s="286" t="s">
        <v>11</v>
      </c>
    </row>
    <row r="3" spans="1:9" s="274" customFormat="1" ht="6.75" customHeight="1" thickBot="1">
      <c r="A3" s="287"/>
      <c r="B3" s="255"/>
      <c r="C3" s="255"/>
      <c r="D3" s="288"/>
      <c r="E3" s="289"/>
      <c r="F3" s="255"/>
      <c r="G3" s="290"/>
      <c r="H3" s="290"/>
      <c r="I3" s="291"/>
    </row>
    <row r="4" spans="1:9" s="274" customFormat="1" ht="13.5" thickBot="1">
      <c r="A4" s="292" t="s">
        <v>84</v>
      </c>
      <c r="B4" s="293">
        <f>'АЦ 5.0-40'!O7</f>
        <v>1.65</v>
      </c>
      <c r="D4" s="294"/>
      <c r="E4" s="295"/>
      <c r="F4" s="256" t="s">
        <v>16</v>
      </c>
      <c r="G4" s="296">
        <f>'АЦ 5.0-40'!$O$5</f>
        <v>14485</v>
      </c>
      <c r="H4" s="297">
        <f>G4+A12</f>
        <v>14485</v>
      </c>
      <c r="I4" s="291">
        <f>H4-G4</f>
        <v>0</v>
      </c>
    </row>
    <row r="5" spans="1:9" s="274" customFormat="1" ht="13.5" thickBot="1">
      <c r="A5" s="298" t="s">
        <v>8</v>
      </c>
      <c r="B5" s="299">
        <f>'АЦ 5.0-40'!O8</f>
        <v>0</v>
      </c>
      <c r="C5" s="300" t="s">
        <v>86</v>
      </c>
      <c r="D5" s="301">
        <f>B4+B5</f>
        <v>1.65</v>
      </c>
      <c r="F5" s="257" t="s">
        <v>54</v>
      </c>
      <c r="G5" s="302">
        <f>'АЦ 5.0-40'!$O$6</f>
        <v>23101.68</v>
      </c>
      <c r="H5" s="303">
        <f>G5+G7+I4</f>
        <v>23101.68</v>
      </c>
      <c r="I5" s="304" t="s">
        <v>69</v>
      </c>
    </row>
    <row r="6" spans="1:9" s="274" customFormat="1" ht="13.5" thickBot="1">
      <c r="A6" s="305" t="s">
        <v>85</v>
      </c>
      <c r="B6" s="306">
        <f>'АЦ 5.0-40'!O9</f>
        <v>0.8999999999999999</v>
      </c>
      <c r="D6" s="307"/>
      <c r="F6" s="255"/>
      <c r="G6" s="290"/>
      <c r="H6" s="308"/>
      <c r="I6" s="308" t="s">
        <v>68</v>
      </c>
    </row>
    <row r="7" spans="1:9" s="311" customFormat="1" ht="13.5" thickBot="1">
      <c r="A7" s="309" t="s">
        <v>22</v>
      </c>
      <c r="B7" s="310">
        <f>I10</f>
        <v>0.75</v>
      </c>
      <c r="D7" s="312"/>
      <c r="F7" s="258" t="s">
        <v>53</v>
      </c>
      <c r="G7" s="313">
        <f>(C12/60)*50</f>
        <v>0</v>
      </c>
      <c r="H7" s="314" t="s">
        <v>69</v>
      </c>
      <c r="I7" s="315">
        <f>G7+I4</f>
        <v>0</v>
      </c>
    </row>
    <row r="8" spans="1:9" s="311" customFormat="1" ht="4.5" customHeight="1">
      <c r="A8" s="316"/>
      <c r="B8" s="317"/>
      <c r="C8" s="259"/>
      <c r="D8" s="259"/>
      <c r="E8" s="318"/>
      <c r="F8" s="259"/>
      <c r="G8" s="319"/>
      <c r="H8" s="319"/>
      <c r="I8" s="320"/>
    </row>
    <row r="9" spans="1:9" s="325" customFormat="1" ht="12" customHeight="1" thickBot="1">
      <c r="A9" s="321">
        <f>'АЦ 5.0-40'!H131</f>
        <v>0</v>
      </c>
      <c r="B9" s="260">
        <f>'АЦ 5.0-40'!I131</f>
        <v>0</v>
      </c>
      <c r="C9" s="260">
        <f>'АЦ 5.0-40'!J131</f>
        <v>0</v>
      </c>
      <c r="D9" s="260">
        <f>'АЦ 5.0-40'!K131</f>
        <v>0</v>
      </c>
      <c r="E9" s="260">
        <f>'АЦ 5.0-40'!L131</f>
        <v>0</v>
      </c>
      <c r="F9" s="260">
        <f>'АЦ 5.0-40'!M131</f>
        <v>5</v>
      </c>
      <c r="G9" s="322">
        <f>'АЦ 5.0-40'!N131</f>
        <v>0</v>
      </c>
      <c r="H9" s="323">
        <f>'АЦ 5.0-40'!O131</f>
        <v>0</v>
      </c>
      <c r="I9" s="324"/>
    </row>
    <row r="10" spans="1:9" s="328" customFormat="1" ht="12" customHeight="1" thickBot="1">
      <c r="A10" s="321">
        <f>'АЦ 5.0-40'!H132</f>
        <v>0</v>
      </c>
      <c r="B10" s="260">
        <f>'АЦ 5.0-40'!I132</f>
        <v>0</v>
      </c>
      <c r="C10" s="260">
        <f>'АЦ 5.0-40'!J132</f>
        <v>0</v>
      </c>
      <c r="D10" s="260">
        <f>'АЦ 5.0-40'!K132</f>
        <v>0</v>
      </c>
      <c r="E10" s="260">
        <f>'АЦ 5.0-40'!L132</f>
        <v>0</v>
      </c>
      <c r="F10" s="260">
        <f>'АЦ 5.0-40'!M132</f>
        <v>0.75</v>
      </c>
      <c r="G10" s="322">
        <f>'АЦ 5.0-40'!N132</f>
        <v>0</v>
      </c>
      <c r="H10" s="326">
        <f>'АЦ 5.0-40'!O132</f>
        <v>0</v>
      </c>
      <c r="I10" s="327">
        <f>SUM(A10:G10)</f>
        <v>0.75</v>
      </c>
    </row>
    <row r="11" spans="1:9" s="311" customFormat="1" ht="13.5" thickBot="1">
      <c r="A11" s="329" t="s">
        <v>11</v>
      </c>
      <c r="B11" s="271"/>
      <c r="C11" s="330" t="s">
        <v>12</v>
      </c>
      <c r="D11" s="261"/>
      <c r="E11" s="330" t="s">
        <v>13</v>
      </c>
      <c r="F11" s="261"/>
      <c r="G11" s="331" t="s">
        <v>23</v>
      </c>
      <c r="H11" s="332"/>
      <c r="I11" s="333"/>
    </row>
    <row r="12" spans="1:9" s="274" customFormat="1" ht="13.5" customHeight="1" thickBot="1">
      <c r="A12" s="334">
        <f>A9</f>
        <v>0</v>
      </c>
      <c r="B12" s="335"/>
      <c r="C12" s="334">
        <f>B9+D9</f>
        <v>0</v>
      </c>
      <c r="D12" s="336"/>
      <c r="E12" s="334">
        <f>C9+E9+G9</f>
        <v>0</v>
      </c>
      <c r="F12" s="262"/>
      <c r="G12" s="337">
        <f>F9</f>
        <v>5</v>
      </c>
      <c r="H12" s="338"/>
      <c r="I12" s="304"/>
    </row>
    <row r="13" spans="1:9" s="274" customFormat="1" ht="9" customHeight="1" thickBot="1">
      <c r="A13" s="339"/>
      <c r="B13" s="263"/>
      <c r="C13" s="263"/>
      <c r="D13" s="263"/>
      <c r="E13" s="340"/>
      <c r="F13" s="263"/>
      <c r="G13" s="341"/>
      <c r="H13" s="341"/>
      <c r="I13" s="342"/>
    </row>
    <row r="14" spans="1:9" s="274" customFormat="1" ht="18.75" thickBot="1">
      <c r="A14" s="280" t="s">
        <v>78</v>
      </c>
      <c r="B14" s="343"/>
      <c r="C14" s="282"/>
      <c r="D14" s="555" t="s">
        <v>15</v>
      </c>
      <c r="E14" s="556"/>
      <c r="F14" s="254" t="s">
        <v>112</v>
      </c>
      <c r="G14" s="290" t="s">
        <v>17</v>
      </c>
      <c r="H14" s="290" t="s">
        <v>18</v>
      </c>
      <c r="I14" s="291" t="s">
        <v>11</v>
      </c>
    </row>
    <row r="15" spans="1:9" s="274" customFormat="1" ht="6.75" customHeight="1" thickBot="1">
      <c r="A15" s="287"/>
      <c r="B15" s="255"/>
      <c r="C15" s="255"/>
      <c r="D15" s="288"/>
      <c r="E15" s="255"/>
      <c r="F15" s="255"/>
      <c r="G15" s="290"/>
      <c r="H15" s="290"/>
      <c r="I15" s="291"/>
    </row>
    <row r="16" spans="1:9" s="274" customFormat="1" ht="13.5" thickBot="1">
      <c r="A16" s="292" t="s">
        <v>84</v>
      </c>
      <c r="B16" s="293">
        <f>'АЦ-40 802'!O7</f>
        <v>0.51</v>
      </c>
      <c r="D16" s="344"/>
      <c r="E16" s="345"/>
      <c r="F16" s="256" t="s">
        <v>16</v>
      </c>
      <c r="G16" s="346">
        <f>'АЦ-40 802'!O5</f>
        <v>45096</v>
      </c>
      <c r="H16" s="347">
        <f>G16+A24</f>
        <v>45096</v>
      </c>
      <c r="I16" s="291">
        <f>H16-G16</f>
        <v>0</v>
      </c>
    </row>
    <row r="17" spans="1:9" s="274" customFormat="1" ht="13.5" thickBot="1">
      <c r="A17" s="305" t="s">
        <v>8</v>
      </c>
      <c r="B17" s="348">
        <f>'АЦ-40 802'!O8</f>
        <v>0</v>
      </c>
      <c r="C17" s="300" t="s">
        <v>86</v>
      </c>
      <c r="D17" s="301">
        <f>SUM(B16:B17)</f>
        <v>0.51</v>
      </c>
      <c r="E17" s="349"/>
      <c r="F17" s="257" t="s">
        <v>54</v>
      </c>
      <c r="G17" s="350">
        <f>'АЦ-40 802'!O6</f>
        <v>1111512.3</v>
      </c>
      <c r="H17" s="351">
        <f>G17+G19+I16</f>
        <v>1111512.3</v>
      </c>
      <c r="I17" s="304" t="s">
        <v>69</v>
      </c>
    </row>
    <row r="18" spans="1:9" s="274" customFormat="1" ht="13.5" thickBot="1">
      <c r="A18" s="305" t="s">
        <v>85</v>
      </c>
      <c r="B18" s="306">
        <f>'АЦ-40 802'!O9</f>
        <v>-0.09000000000000008</v>
      </c>
      <c r="D18" s="307"/>
      <c r="E18" s="255"/>
      <c r="F18" s="255"/>
      <c r="G18" s="290"/>
      <c r="I18" s="308" t="s">
        <v>68</v>
      </c>
    </row>
    <row r="19" spans="1:9" s="311" customFormat="1" ht="13.5" thickBot="1">
      <c r="A19" s="309" t="s">
        <v>22</v>
      </c>
      <c r="B19" s="348">
        <f>I22</f>
        <v>0.6000000000000001</v>
      </c>
      <c r="D19" s="312"/>
      <c r="F19" s="264" t="s">
        <v>53</v>
      </c>
      <c r="G19" s="352">
        <f>(C24/60)*50</f>
        <v>0</v>
      </c>
      <c r="H19" s="314" t="s">
        <v>69</v>
      </c>
      <c r="I19" s="315">
        <f>G19+I16</f>
        <v>0</v>
      </c>
    </row>
    <row r="20" spans="1:9" s="311" customFormat="1" ht="4.5" customHeight="1">
      <c r="A20" s="316"/>
      <c r="B20" s="317"/>
      <c r="C20" s="259"/>
      <c r="D20" s="259"/>
      <c r="E20" s="318"/>
      <c r="F20" s="259"/>
      <c r="G20" s="319"/>
      <c r="H20" s="319"/>
      <c r="I20" s="320"/>
    </row>
    <row r="21" spans="1:9" s="325" customFormat="1" ht="12" customHeight="1" thickBot="1">
      <c r="A21" s="353">
        <f>'АЦ-40 802'!H58</f>
        <v>0</v>
      </c>
      <c r="B21" s="265">
        <f>'АЦ-40 802'!I58</f>
        <v>0</v>
      </c>
      <c r="C21" s="265">
        <f>'АЦ-40 802'!J58</f>
        <v>0</v>
      </c>
      <c r="D21" s="265">
        <f>'АЦ-40 802'!K58</f>
        <v>0</v>
      </c>
      <c r="E21" s="265">
        <f>'АЦ-40 802'!L58</f>
        <v>0</v>
      </c>
      <c r="F21" s="265">
        <f>'АЦ-40 802'!M58</f>
        <v>3</v>
      </c>
      <c r="G21" s="354">
        <f>'АЦ-40 802'!N58</f>
        <v>0</v>
      </c>
      <c r="H21" s="323">
        <f>'АЦ-40 802'!O58</f>
        <v>0</v>
      </c>
      <c r="I21" s="324"/>
    </row>
    <row r="22" spans="1:9" s="328" customFormat="1" ht="12" customHeight="1" thickBot="1">
      <c r="A22" s="321">
        <f>'АЦ-40 802'!H59</f>
        <v>0</v>
      </c>
      <c r="B22" s="260">
        <f>'АЦ-40 802'!I59</f>
        <v>0</v>
      </c>
      <c r="C22" s="260">
        <f>'АЦ-40 802'!J59</f>
        <v>0</v>
      </c>
      <c r="D22" s="260">
        <f>'АЦ-40 802'!K59</f>
        <v>0</v>
      </c>
      <c r="E22" s="260">
        <f>'АЦ-40 802'!L59</f>
        <v>0</v>
      </c>
      <c r="F22" s="260">
        <f>'АЦ-40 802'!M59</f>
        <v>0.6000000000000001</v>
      </c>
      <c r="G22" s="322">
        <f>'АЦ-40 802'!N59</f>
        <v>0</v>
      </c>
      <c r="H22" s="326">
        <f>'АЦ-40 802'!O59</f>
        <v>0</v>
      </c>
      <c r="I22" s="327">
        <f>SUM(A22:G22)</f>
        <v>0.6000000000000001</v>
      </c>
    </row>
    <row r="23" spans="1:9" s="311" customFormat="1" ht="13.5" thickBot="1">
      <c r="A23" s="329" t="s">
        <v>11</v>
      </c>
      <c r="B23" s="271"/>
      <c r="C23" s="330" t="s">
        <v>12</v>
      </c>
      <c r="D23" s="261"/>
      <c r="E23" s="330" t="s">
        <v>13</v>
      </c>
      <c r="F23" s="261"/>
      <c r="G23" s="331" t="s">
        <v>23</v>
      </c>
      <c r="H23" s="331"/>
      <c r="I23" s="333"/>
    </row>
    <row r="24" spans="1:9" s="274" customFormat="1" ht="13.5" customHeight="1" thickBot="1">
      <c r="A24" s="334">
        <f>A21</f>
        <v>0</v>
      </c>
      <c r="B24" s="335"/>
      <c r="C24" s="334">
        <f>B21+D21</f>
        <v>0</v>
      </c>
      <c r="D24" s="336"/>
      <c r="E24" s="334">
        <f>C21+E21+G21</f>
        <v>0</v>
      </c>
      <c r="F24" s="262"/>
      <c r="G24" s="337">
        <f>F21</f>
        <v>3</v>
      </c>
      <c r="H24" s="355"/>
      <c r="I24" s="304"/>
    </row>
    <row r="25" spans="1:9" s="274" customFormat="1" ht="9" customHeight="1" thickBot="1">
      <c r="A25" s="339"/>
      <c r="B25" s="263"/>
      <c r="C25" s="263"/>
      <c r="D25" s="263"/>
      <c r="E25" s="340"/>
      <c r="F25" s="263"/>
      <c r="G25" s="341"/>
      <c r="H25" s="341"/>
      <c r="I25" s="342"/>
    </row>
    <row r="26" spans="1:11" s="274" customFormat="1" ht="21" customHeight="1" thickBot="1">
      <c r="A26" s="280" t="s">
        <v>78</v>
      </c>
      <c r="B26" s="343"/>
      <c r="C26" s="282"/>
      <c r="D26" s="555" t="s">
        <v>14</v>
      </c>
      <c r="E26" s="556"/>
      <c r="F26" s="254" t="s">
        <v>111</v>
      </c>
      <c r="G26" s="290" t="s">
        <v>17</v>
      </c>
      <c r="H26" s="290" t="s">
        <v>18</v>
      </c>
      <c r="I26" s="291" t="s">
        <v>11</v>
      </c>
      <c r="K26" s="356"/>
    </row>
    <row r="27" spans="1:11" s="274" customFormat="1" ht="5.25" customHeight="1" thickBot="1">
      <c r="A27" s="287"/>
      <c r="B27" s="255"/>
      <c r="C27" s="255"/>
      <c r="D27" s="288"/>
      <c r="E27" s="255"/>
      <c r="F27" s="255"/>
      <c r="G27" s="290"/>
      <c r="H27" s="290"/>
      <c r="I27" s="291"/>
      <c r="K27" s="356"/>
    </row>
    <row r="28" spans="1:11" s="274" customFormat="1" ht="13.5" thickBot="1">
      <c r="A28" s="357" t="s">
        <v>84</v>
      </c>
      <c r="B28" s="358">
        <f>'АЦ-40 803'!O7</f>
        <v>0.39</v>
      </c>
      <c r="D28" s="344"/>
      <c r="E28" s="345"/>
      <c r="F28" s="256" t="s">
        <v>16</v>
      </c>
      <c r="G28" s="296">
        <f>'АЦ-40 803'!O5</f>
        <v>77994</v>
      </c>
      <c r="H28" s="297">
        <f>G28+A36</f>
        <v>77994</v>
      </c>
      <c r="I28" s="291">
        <f>H28-G28</f>
        <v>0</v>
      </c>
      <c r="K28" s="356"/>
    </row>
    <row r="29" spans="1:11" s="274" customFormat="1" ht="13.5" thickBot="1">
      <c r="A29" s="292" t="s">
        <v>8</v>
      </c>
      <c r="B29" s="348">
        <f>'АЦ-40 803'!O8</f>
        <v>0</v>
      </c>
      <c r="C29" s="300" t="s">
        <v>86</v>
      </c>
      <c r="D29" s="301">
        <f>B28+B29</f>
        <v>0.39</v>
      </c>
      <c r="E29" s="255"/>
      <c r="F29" s="257" t="s">
        <v>54</v>
      </c>
      <c r="G29" s="302">
        <f>'АЦ-40 803'!O6</f>
        <v>131668.83</v>
      </c>
      <c r="H29" s="303">
        <f>G29+G31+I28</f>
        <v>131668.83</v>
      </c>
      <c r="I29" s="304" t="s">
        <v>69</v>
      </c>
      <c r="K29" s="356"/>
    </row>
    <row r="30" spans="1:11" s="274" customFormat="1" ht="13.5" thickBot="1">
      <c r="A30" s="292" t="s">
        <v>85</v>
      </c>
      <c r="B30" s="306">
        <f>'АЦ-40 803'!O9</f>
        <v>-0.21000000000000008</v>
      </c>
      <c r="D30" s="307"/>
      <c r="E30" s="255"/>
      <c r="F30" s="255"/>
      <c r="G30" s="290"/>
      <c r="I30" s="308" t="s">
        <v>68</v>
      </c>
      <c r="K30" s="356"/>
    </row>
    <row r="31" spans="1:11" s="311" customFormat="1" ht="13.5" thickBot="1">
      <c r="A31" s="359" t="s">
        <v>22</v>
      </c>
      <c r="B31" s="348">
        <f>I34</f>
        <v>0.6000000000000001</v>
      </c>
      <c r="D31" s="312"/>
      <c r="F31" s="264" t="s">
        <v>53</v>
      </c>
      <c r="G31" s="352">
        <f>(C36/60)*50</f>
        <v>0</v>
      </c>
      <c r="H31" s="314" t="s">
        <v>69</v>
      </c>
      <c r="I31" s="315">
        <f>G31+I28</f>
        <v>0</v>
      </c>
      <c r="K31" s="356"/>
    </row>
    <row r="32" spans="1:11" s="311" customFormat="1" ht="4.5" customHeight="1">
      <c r="A32" s="316"/>
      <c r="B32" s="317"/>
      <c r="C32" s="259"/>
      <c r="D32" s="259"/>
      <c r="E32" s="318"/>
      <c r="F32" s="259"/>
      <c r="G32" s="319"/>
      <c r="H32" s="319"/>
      <c r="I32" s="320"/>
      <c r="K32" s="356"/>
    </row>
    <row r="33" spans="1:11" s="325" customFormat="1" ht="11.25" customHeight="1" thickBot="1">
      <c r="A33" s="353">
        <f>'АЦ-40 803'!H109</f>
        <v>0</v>
      </c>
      <c r="B33" s="265">
        <f>'АЦ-40 803'!I109</f>
        <v>0</v>
      </c>
      <c r="C33" s="265">
        <f>'АЦ-40 803'!J109</f>
        <v>0</v>
      </c>
      <c r="D33" s="266">
        <f>'АЦ-40 803'!K109</f>
        <v>0</v>
      </c>
      <c r="E33" s="266">
        <f>'АЦ-40 803'!L109</f>
        <v>0</v>
      </c>
      <c r="F33" s="266">
        <f>'АЦ-40 803'!M109</f>
        <v>3</v>
      </c>
      <c r="G33" s="354">
        <f>'АЦ-40 803'!N109</f>
        <v>0</v>
      </c>
      <c r="H33" s="323">
        <f>'АЦ-40 803'!O109</f>
        <v>0</v>
      </c>
      <c r="I33" s="360" t="e">
        <f>'АЦ-40 803'!#REF!</f>
        <v>#REF!</v>
      </c>
      <c r="K33" s="361"/>
    </row>
    <row r="34" spans="1:11" s="325" customFormat="1" ht="11.25" customHeight="1" thickBot="1">
      <c r="A34" s="321">
        <f>'АЦ-40 803'!H110</f>
        <v>0</v>
      </c>
      <c r="B34" s="260">
        <f>'АЦ-40 803'!I110</f>
        <v>0</v>
      </c>
      <c r="C34" s="260">
        <f>'АЦ-40 803'!J110</f>
        <v>0</v>
      </c>
      <c r="D34" s="260">
        <f>'АЦ-40 803'!K110</f>
        <v>0</v>
      </c>
      <c r="E34" s="260">
        <f>'АЦ-40 803'!L110</f>
        <v>0</v>
      </c>
      <c r="F34" s="260">
        <f>'АЦ-40 803'!M110</f>
        <v>0.6000000000000001</v>
      </c>
      <c r="G34" s="322">
        <f>'АЦ-40 803'!N110</f>
        <v>0</v>
      </c>
      <c r="H34" s="326">
        <f>'АЦ-40 803'!O110</f>
        <v>0</v>
      </c>
      <c r="I34" s="327">
        <f>SUM(A34:G34)</f>
        <v>0.6000000000000001</v>
      </c>
      <c r="J34" s="328"/>
      <c r="K34" s="361"/>
    </row>
    <row r="35" spans="1:11" s="311" customFormat="1" ht="13.5" thickBot="1">
      <c r="A35" s="329" t="s">
        <v>11</v>
      </c>
      <c r="B35" s="271"/>
      <c r="C35" s="330" t="s">
        <v>12</v>
      </c>
      <c r="D35" s="261"/>
      <c r="E35" s="330" t="s">
        <v>13</v>
      </c>
      <c r="F35" s="261"/>
      <c r="G35" s="331" t="s">
        <v>23</v>
      </c>
      <c r="H35" s="331"/>
      <c r="I35" s="333"/>
      <c r="K35" s="356"/>
    </row>
    <row r="36" spans="1:11" s="274" customFormat="1" ht="13.5" customHeight="1" thickBot="1">
      <c r="A36" s="334">
        <f>A33</f>
        <v>0</v>
      </c>
      <c r="B36" s="335"/>
      <c r="C36" s="334">
        <f>B33+D33</f>
        <v>0</v>
      </c>
      <c r="D36" s="336"/>
      <c r="E36" s="334">
        <f>C33+E33+G33</f>
        <v>0</v>
      </c>
      <c r="F36" s="262"/>
      <c r="G36" s="337">
        <f>F33</f>
        <v>3</v>
      </c>
      <c r="H36" s="355"/>
      <c r="I36" s="304"/>
      <c r="K36" s="356"/>
    </row>
    <row r="37" spans="1:9" s="274" customFormat="1" ht="9" customHeight="1" hidden="1" thickBot="1">
      <c r="A37" s="339"/>
      <c r="B37" s="263"/>
      <c r="C37" s="263"/>
      <c r="D37" s="263"/>
      <c r="E37" s="340"/>
      <c r="F37" s="263"/>
      <c r="G37" s="341"/>
      <c r="H37" s="341"/>
      <c r="I37" s="342"/>
    </row>
    <row r="38" spans="1:9" s="274" customFormat="1" ht="19.5" customHeight="1" hidden="1" thickBot="1">
      <c r="A38" s="555" t="s">
        <v>19</v>
      </c>
      <c r="B38" s="556"/>
      <c r="C38" s="362" t="s">
        <v>74</v>
      </c>
      <c r="D38" s="363"/>
      <c r="E38" s="255"/>
      <c r="F38" s="255"/>
      <c r="G38" s="290" t="s">
        <v>17</v>
      </c>
      <c r="H38" s="290" t="s">
        <v>18</v>
      </c>
      <c r="I38" s="291" t="s">
        <v>11</v>
      </c>
    </row>
    <row r="39" spans="1:9" s="274" customFormat="1" ht="3.75" customHeight="1" hidden="1" thickBot="1">
      <c r="A39" s="287"/>
      <c r="B39" s="255"/>
      <c r="C39" s="255"/>
      <c r="D39" s="255"/>
      <c r="E39" s="349"/>
      <c r="F39" s="255"/>
      <c r="G39" s="290"/>
      <c r="H39" s="290"/>
      <c r="I39" s="291"/>
    </row>
    <row r="40" spans="1:9" s="274" customFormat="1" ht="12.75" hidden="1">
      <c r="A40" s="287" t="s">
        <v>7</v>
      </c>
      <c r="B40" s="255"/>
      <c r="C40" s="255"/>
      <c r="D40" s="335"/>
      <c r="E40" s="364" t="s">
        <v>11</v>
      </c>
      <c r="F40" s="256" t="s">
        <v>16</v>
      </c>
      <c r="G40" s="296">
        <v>38048</v>
      </c>
      <c r="H40" s="297">
        <f>G40+A49</f>
        <v>38079</v>
      </c>
      <c r="I40" s="291">
        <f>H40-G40</f>
        <v>31</v>
      </c>
    </row>
    <row r="41" spans="1:9" s="274" customFormat="1" ht="13.5" hidden="1" thickBot="1">
      <c r="A41" s="365" t="s">
        <v>8</v>
      </c>
      <c r="B41" s="366">
        <f>H45</f>
        <v>0</v>
      </c>
      <c r="C41" s="367" t="s">
        <v>22</v>
      </c>
      <c r="D41" s="255" t="s">
        <v>9</v>
      </c>
      <c r="E41" s="349"/>
      <c r="F41" s="257" t="s">
        <v>54</v>
      </c>
      <c r="G41" s="302">
        <v>62094.38</v>
      </c>
      <c r="H41" s="303">
        <f>G41+F43+I40</f>
        <v>62142.04666666666</v>
      </c>
      <c r="I41" s="304" t="s">
        <v>69</v>
      </c>
    </row>
    <row r="42" spans="1:9" s="274" customFormat="1" ht="12.75" hidden="1">
      <c r="A42" s="287" t="s">
        <v>9</v>
      </c>
      <c r="B42" s="368">
        <v>30</v>
      </c>
      <c r="C42" s="349"/>
      <c r="D42" s="255"/>
      <c r="E42" s="349"/>
      <c r="F42" s="255"/>
      <c r="G42" s="290"/>
      <c r="H42" s="308" t="s">
        <v>68</v>
      </c>
      <c r="I42" s="291"/>
    </row>
    <row r="43" spans="1:9" s="311" customFormat="1" ht="12.75" hidden="1">
      <c r="A43" s="369" t="s">
        <v>10</v>
      </c>
      <c r="B43" s="370">
        <f>SUM(B41:B42)</f>
        <v>30</v>
      </c>
      <c r="C43" s="371">
        <f>I45</f>
        <v>29.965</v>
      </c>
      <c r="D43" s="372">
        <f>B43-C43</f>
        <v>0.03500000000000014</v>
      </c>
      <c r="E43" s="264" t="s">
        <v>53</v>
      </c>
      <c r="F43" s="267">
        <f>(C49/60)*50</f>
        <v>16.666666666666664</v>
      </c>
      <c r="G43" s="314"/>
      <c r="H43" s="314" t="s">
        <v>69</v>
      </c>
      <c r="I43" s="315">
        <f>F43+I40</f>
        <v>47.666666666666664</v>
      </c>
    </row>
    <row r="44" spans="1:9" s="311" customFormat="1" ht="4.5" customHeight="1" hidden="1">
      <c r="A44" s="316"/>
      <c r="B44" s="373"/>
      <c r="C44" s="259"/>
      <c r="D44" s="259"/>
      <c r="E44" s="318"/>
      <c r="F44" s="259"/>
      <c r="G44" s="319"/>
      <c r="H44" s="319"/>
      <c r="I44" s="320"/>
    </row>
    <row r="45" spans="1:9" s="325" customFormat="1" ht="11.25" customHeight="1" hidden="1" thickBot="1">
      <c r="A45" s="374">
        <v>31</v>
      </c>
      <c r="B45" s="375"/>
      <c r="C45" s="375"/>
      <c r="D45" s="375">
        <v>20</v>
      </c>
      <c r="E45" s="375">
        <v>50</v>
      </c>
      <c r="F45" s="268">
        <v>20</v>
      </c>
      <c r="G45" s="376"/>
      <c r="H45" s="377"/>
      <c r="I45" s="378">
        <v>29.965</v>
      </c>
    </row>
    <row r="46" spans="1:9" s="325" customFormat="1" ht="11.25" customHeight="1" hidden="1" thickBot="1">
      <c r="A46" s="269">
        <f>A45*0.415</f>
        <v>12.865</v>
      </c>
      <c r="B46" s="269">
        <f>B45*0.33</f>
        <v>0</v>
      </c>
      <c r="C46" s="269">
        <f>C45*0.15</f>
        <v>0</v>
      </c>
      <c r="D46" s="269">
        <f>D45*0.33</f>
        <v>6.6000000000000005</v>
      </c>
      <c r="E46" s="269">
        <f>E45*0.15</f>
        <v>7.5</v>
      </c>
      <c r="F46" s="269">
        <f>F45*0.15</f>
        <v>3</v>
      </c>
      <c r="G46" s="379">
        <f>G45*0.15</f>
        <v>0</v>
      </c>
      <c r="H46" s="380"/>
      <c r="I46" s="327">
        <f>SUM(A46:H46)</f>
        <v>29.965</v>
      </c>
    </row>
    <row r="47" spans="1:9" s="311" customFormat="1" ht="12.75" hidden="1">
      <c r="A47" s="381" t="s">
        <v>11</v>
      </c>
      <c r="B47" s="271"/>
      <c r="C47" s="382" t="s">
        <v>12</v>
      </c>
      <c r="D47" s="270"/>
      <c r="E47" s="382" t="s">
        <v>13</v>
      </c>
      <c r="F47" s="270"/>
      <c r="G47" s="383"/>
      <c r="H47" s="331" t="s">
        <v>23</v>
      </c>
      <c r="I47" s="333"/>
    </row>
    <row r="48" spans="1:9" s="311" customFormat="1" ht="12.75" hidden="1">
      <c r="A48" s="384"/>
      <c r="B48" s="271"/>
      <c r="C48" s="385">
        <f>B45</f>
        <v>0</v>
      </c>
      <c r="D48" s="271">
        <f>D45</f>
        <v>20</v>
      </c>
      <c r="E48" s="386">
        <f>C45</f>
        <v>0</v>
      </c>
      <c r="F48" s="271">
        <f>E45</f>
        <v>50</v>
      </c>
      <c r="G48" s="332">
        <f>G45</f>
        <v>0</v>
      </c>
      <c r="H48" s="387"/>
      <c r="I48" s="388"/>
    </row>
    <row r="49" spans="1:9" s="396" customFormat="1" ht="13.5" customHeight="1" hidden="1">
      <c r="A49" s="389">
        <f>A45</f>
        <v>31</v>
      </c>
      <c r="B49" s="390"/>
      <c r="C49" s="391">
        <f>C48+D48</f>
        <v>20</v>
      </c>
      <c r="D49" s="392"/>
      <c r="E49" s="391">
        <f>E48+F48+G48</f>
        <v>50</v>
      </c>
      <c r="F49" s="272"/>
      <c r="G49" s="393"/>
      <c r="H49" s="394">
        <f>F45</f>
        <v>20</v>
      </c>
      <c r="I49" s="395"/>
    </row>
    <row r="50" spans="1:9" s="396" customFormat="1" ht="9" customHeight="1" thickBot="1">
      <c r="A50" s="397"/>
      <c r="B50" s="273"/>
      <c r="C50" s="273"/>
      <c r="D50" s="273"/>
      <c r="E50" s="398"/>
      <c r="F50" s="273"/>
      <c r="G50" s="399"/>
      <c r="H50" s="399"/>
      <c r="I50" s="400"/>
    </row>
    <row r="51" spans="1:9" s="274" customFormat="1" ht="18.75" thickBot="1">
      <c r="A51" s="280" t="s">
        <v>75</v>
      </c>
      <c r="B51" s="343"/>
      <c r="C51" s="282"/>
      <c r="D51" s="555" t="s">
        <v>20</v>
      </c>
      <c r="E51" s="556"/>
      <c r="F51" s="254" t="s">
        <v>110</v>
      </c>
      <c r="G51" s="290" t="s">
        <v>17</v>
      </c>
      <c r="H51" s="290" t="s">
        <v>18</v>
      </c>
      <c r="I51" s="291" t="s">
        <v>11</v>
      </c>
    </row>
    <row r="52" spans="1:9" s="274" customFormat="1" ht="5.25" customHeight="1" thickBot="1">
      <c r="A52" s="401"/>
      <c r="C52" s="255"/>
      <c r="D52" s="288"/>
      <c r="E52" s="255"/>
      <c r="F52" s="255"/>
      <c r="G52" s="290"/>
      <c r="H52" s="290"/>
      <c r="I52" s="291"/>
    </row>
    <row r="53" spans="1:9" s="274" customFormat="1" ht="13.5" thickBot="1">
      <c r="A53" s="357" t="s">
        <v>84</v>
      </c>
      <c r="B53" s="358">
        <f>'АЛ-30'!O7</f>
        <v>0.23</v>
      </c>
      <c r="D53" s="402"/>
      <c r="E53" s="403"/>
      <c r="F53" s="256" t="s">
        <v>16</v>
      </c>
      <c r="G53" s="296">
        <f>'АЛ-30'!O5</f>
        <v>7632</v>
      </c>
      <c r="H53" s="297">
        <f>G53+A61</f>
        <v>7632</v>
      </c>
      <c r="I53" s="291">
        <f>H53-G53</f>
        <v>0</v>
      </c>
    </row>
    <row r="54" spans="1:9" s="274" customFormat="1" ht="13.5" thickBot="1">
      <c r="A54" s="357" t="s">
        <v>8</v>
      </c>
      <c r="B54" s="348">
        <f>'АЛ-30'!O8</f>
        <v>0</v>
      </c>
      <c r="C54" s="404" t="s">
        <v>86</v>
      </c>
      <c r="D54" s="301">
        <f>B53+B54</f>
        <v>0.23</v>
      </c>
      <c r="E54" s="255"/>
      <c r="F54" s="257" t="s">
        <v>54</v>
      </c>
      <c r="G54" s="302">
        <f>'АЛ-30'!O6</f>
        <v>14197</v>
      </c>
      <c r="H54" s="303">
        <f>G54+G56+I53</f>
        <v>14197</v>
      </c>
      <c r="I54" s="405" t="s">
        <v>69</v>
      </c>
    </row>
    <row r="55" spans="1:9" s="274" customFormat="1" ht="13.5" thickBot="1">
      <c r="A55" s="292" t="s">
        <v>85</v>
      </c>
      <c r="B55" s="306">
        <f>'АЛ-30'!O9</f>
        <v>-1.27</v>
      </c>
      <c r="D55" s="307"/>
      <c r="E55" s="255"/>
      <c r="F55" s="255"/>
      <c r="G55" s="290"/>
      <c r="I55" s="308" t="s">
        <v>68</v>
      </c>
    </row>
    <row r="56" spans="1:9" s="311" customFormat="1" ht="13.5" thickBot="1">
      <c r="A56" s="359" t="s">
        <v>22</v>
      </c>
      <c r="B56" s="348">
        <f>I59</f>
        <v>1.5</v>
      </c>
      <c r="D56" s="406"/>
      <c r="F56" s="264" t="s">
        <v>53</v>
      </c>
      <c r="G56" s="352">
        <f>(C61/60)*50</f>
        <v>0</v>
      </c>
      <c r="H56" s="314" t="s">
        <v>69</v>
      </c>
      <c r="I56" s="315">
        <f>G56+I53</f>
        <v>0</v>
      </c>
    </row>
    <row r="57" spans="1:9" s="311" customFormat="1" ht="4.5" customHeight="1">
      <c r="A57" s="316"/>
      <c r="B57" s="317"/>
      <c r="C57" s="259"/>
      <c r="D57" s="259"/>
      <c r="E57" s="318"/>
      <c r="F57" s="259"/>
      <c r="G57" s="319"/>
      <c r="H57" s="319"/>
      <c r="I57" s="320"/>
    </row>
    <row r="58" spans="1:9" s="325" customFormat="1" ht="11.25" customHeight="1" thickBot="1">
      <c r="A58" s="353">
        <f>'АЛ-30'!H57</f>
        <v>0</v>
      </c>
      <c r="B58" s="265">
        <f>'АЛ-30'!I57</f>
        <v>0</v>
      </c>
      <c r="C58" s="265">
        <f>'АЛ-30'!J57</f>
        <v>0</v>
      </c>
      <c r="D58" s="265">
        <f>'АЛ-30'!K57</f>
        <v>0</v>
      </c>
      <c r="E58" s="265">
        <f>'АЛ-30'!L57</f>
        <v>0</v>
      </c>
      <c r="F58" s="265">
        <f>'АЛ-30'!M57</f>
        <v>10</v>
      </c>
      <c r="G58" s="354">
        <f>'АЛ-30'!N57</f>
        <v>0</v>
      </c>
      <c r="H58" s="407">
        <f>'АЛ-30'!O57</f>
        <v>0</v>
      </c>
      <c r="I58" s="324"/>
    </row>
    <row r="59" spans="1:9" s="408" customFormat="1" ht="12" customHeight="1" thickBot="1">
      <c r="A59" s="321">
        <f>'АЛ-30'!H58</f>
        <v>0</v>
      </c>
      <c r="B59" s="260">
        <f>'АЛ-30'!I58</f>
        <v>0</v>
      </c>
      <c r="C59" s="260">
        <f>'АЛ-30'!J58</f>
        <v>0</v>
      </c>
      <c r="D59" s="260">
        <f>'АЛ-30'!K58</f>
        <v>0</v>
      </c>
      <c r="E59" s="260">
        <f>'АЛ-30'!L58</f>
        <v>0</v>
      </c>
      <c r="F59" s="260">
        <f>'АЛ-30'!M58</f>
        <v>1.5</v>
      </c>
      <c r="G59" s="322">
        <f>'АЛ-30'!N58</f>
        <v>0</v>
      </c>
      <c r="H59" s="326">
        <f>'АЛ-30'!O58</f>
        <v>0</v>
      </c>
      <c r="I59" s="327">
        <f>SUM(A59:G59)</f>
        <v>1.5</v>
      </c>
    </row>
    <row r="60" spans="1:9" s="311" customFormat="1" ht="13.5" thickBot="1">
      <c r="A60" s="329" t="s">
        <v>11</v>
      </c>
      <c r="B60" s="271"/>
      <c r="C60" s="330" t="s">
        <v>12</v>
      </c>
      <c r="D60" s="261"/>
      <c r="E60" s="330" t="s">
        <v>13</v>
      </c>
      <c r="F60" s="261"/>
      <c r="G60" s="331" t="s">
        <v>23</v>
      </c>
      <c r="H60" s="331"/>
      <c r="I60" s="333"/>
    </row>
    <row r="61" spans="1:9" s="274" customFormat="1" ht="13.5" customHeight="1" thickBot="1">
      <c r="A61" s="334">
        <f>A58</f>
        <v>0</v>
      </c>
      <c r="B61" s="335"/>
      <c r="C61" s="334">
        <f>B58+D58</f>
        <v>0</v>
      </c>
      <c r="D61" s="336"/>
      <c r="E61" s="334">
        <f>C58+E58+G58</f>
        <v>0</v>
      </c>
      <c r="F61" s="262"/>
      <c r="G61" s="337">
        <f>F58</f>
        <v>10</v>
      </c>
      <c r="H61" s="355"/>
      <c r="I61" s="304"/>
    </row>
    <row r="62" spans="1:9" s="396" customFormat="1" ht="9" customHeight="1" thickBot="1">
      <c r="A62" s="397"/>
      <c r="B62" s="273"/>
      <c r="C62" s="273"/>
      <c r="D62" s="273"/>
      <c r="E62" s="398"/>
      <c r="F62" s="273"/>
      <c r="G62" s="399"/>
      <c r="H62" s="399"/>
      <c r="I62" s="400"/>
    </row>
    <row r="63" spans="1:9" s="274" customFormat="1" ht="18.75" thickBot="1">
      <c r="A63" s="280" t="s">
        <v>77</v>
      </c>
      <c r="B63" s="343"/>
      <c r="C63" s="282"/>
      <c r="D63" s="555" t="s">
        <v>21</v>
      </c>
      <c r="E63" s="556"/>
      <c r="F63" s="254" t="s">
        <v>109</v>
      </c>
      <c r="G63" s="290" t="s">
        <v>17</v>
      </c>
      <c r="H63" s="290" t="s">
        <v>18</v>
      </c>
      <c r="I63" s="291" t="s">
        <v>11</v>
      </c>
    </row>
    <row r="64" spans="1:9" s="274" customFormat="1" ht="5.25" customHeight="1" thickBot="1">
      <c r="A64" s="287"/>
      <c r="B64" s="255"/>
      <c r="C64" s="255"/>
      <c r="D64" s="288"/>
      <c r="E64" s="255"/>
      <c r="F64" s="255"/>
      <c r="G64" s="290"/>
      <c r="H64" s="290"/>
      <c r="I64" s="291"/>
    </row>
    <row r="65" spans="1:9" s="274" customFormat="1" ht="13.5" thickBot="1">
      <c r="A65" s="292" t="s">
        <v>84</v>
      </c>
      <c r="B65" s="293">
        <f>'АВ-3,5'!O7</f>
        <v>156.5</v>
      </c>
      <c r="D65" s="402"/>
      <c r="E65" s="345"/>
      <c r="F65" s="256" t="s">
        <v>16</v>
      </c>
      <c r="G65" s="296">
        <f>'АВ-3,5'!O5</f>
        <v>3673</v>
      </c>
      <c r="H65" s="297">
        <f>G65+A73</f>
        <v>3673</v>
      </c>
      <c r="I65" s="291">
        <f>H65-G65</f>
        <v>0</v>
      </c>
    </row>
    <row r="66" spans="1:9" s="274" customFormat="1" ht="13.5" thickBot="1">
      <c r="A66" s="292" t="s">
        <v>8</v>
      </c>
      <c r="B66" s="348">
        <f>'АВ-3,5'!O8</f>
        <v>0</v>
      </c>
      <c r="C66" s="404" t="s">
        <v>86</v>
      </c>
      <c r="D66" s="301">
        <f>B65+B66</f>
        <v>156.5</v>
      </c>
      <c r="E66" s="367"/>
      <c r="F66" s="257" t="s">
        <v>54</v>
      </c>
      <c r="G66" s="302">
        <f>'АВ-3,5'!O6</f>
        <v>3673</v>
      </c>
      <c r="H66" s="303">
        <f>G66+G68+I65</f>
        <v>3673</v>
      </c>
      <c r="I66" s="304" t="s">
        <v>69</v>
      </c>
    </row>
    <row r="67" spans="1:9" s="274" customFormat="1" ht="13.5" thickBot="1">
      <c r="A67" s="292" t="s">
        <v>85</v>
      </c>
      <c r="B67" s="306">
        <f>'АВ-3,5'!O9</f>
        <v>143</v>
      </c>
      <c r="D67" s="307"/>
      <c r="E67" s="255"/>
      <c r="F67" s="255"/>
      <c r="G67" s="290"/>
      <c r="I67" s="308" t="s">
        <v>68</v>
      </c>
    </row>
    <row r="68" spans="1:9" s="311" customFormat="1" ht="13.5" thickBot="1">
      <c r="A68" s="309" t="s">
        <v>22</v>
      </c>
      <c r="B68" s="348">
        <f>I71</f>
        <v>13.499999999999993</v>
      </c>
      <c r="D68" s="406"/>
      <c r="F68" s="264" t="s">
        <v>53</v>
      </c>
      <c r="G68" s="409">
        <f>(C73/60)*50</f>
        <v>0</v>
      </c>
      <c r="H68" s="314" t="s">
        <v>69</v>
      </c>
      <c r="I68" s="315">
        <f>G68+I65</f>
        <v>0</v>
      </c>
    </row>
    <row r="69" spans="1:9" s="311" customFormat="1" ht="4.5" customHeight="1">
      <c r="A69" s="316"/>
      <c r="B69" s="317"/>
      <c r="C69" s="259"/>
      <c r="D69" s="259"/>
      <c r="E69" s="318"/>
      <c r="F69" s="259"/>
      <c r="G69" s="319"/>
      <c r="H69" s="319"/>
      <c r="I69" s="410"/>
    </row>
    <row r="70" spans="1:9" s="325" customFormat="1" ht="11.25" customHeight="1" thickBot="1">
      <c r="A70" s="265">
        <f>'АВ-3,5'!H51</f>
        <v>0</v>
      </c>
      <c r="B70" s="265">
        <f>'АВ-3,5'!I51</f>
        <v>0</v>
      </c>
      <c r="C70" s="265">
        <f>'АВ-3,5'!J51</f>
        <v>0</v>
      </c>
      <c r="D70" s="265">
        <f>'АВ-3,5'!K51</f>
        <v>0</v>
      </c>
      <c r="E70" s="265">
        <f>'АВ-3,5'!L51</f>
        <v>0</v>
      </c>
      <c r="F70" s="265">
        <f>'АВ-3,5'!M51</f>
        <v>90</v>
      </c>
      <c r="G70" s="411">
        <f>'АВ-3,5'!N51</f>
        <v>0</v>
      </c>
      <c r="H70" s="412">
        <f>'АВ-3,5'!O51</f>
        <v>0</v>
      </c>
      <c r="I70" s="324"/>
    </row>
    <row r="71" spans="1:9" ht="13.5" thickBot="1">
      <c r="A71" s="260">
        <f>'АВ-3,5'!H52</f>
        <v>0</v>
      </c>
      <c r="B71" s="260">
        <f>'АВ-3,5'!I52</f>
        <v>0</v>
      </c>
      <c r="C71" s="260">
        <f>'АВ-3,5'!J52</f>
        <v>0</v>
      </c>
      <c r="D71" s="260">
        <f>'АВ-3,5'!K52</f>
        <v>0</v>
      </c>
      <c r="E71" s="260">
        <f>'АВ-3,5'!L52</f>
        <v>0</v>
      </c>
      <c r="F71" s="260">
        <f>'АВ-3,5'!M52</f>
        <v>13.499999999999993</v>
      </c>
      <c r="G71" s="413">
        <f>'АВ-3,5'!N52</f>
        <v>0</v>
      </c>
      <c r="H71" s="326">
        <f>'АВ-3,5'!O52</f>
        <v>0</v>
      </c>
      <c r="I71" s="327">
        <f>SUM(A71:G71)</f>
        <v>13.499999999999993</v>
      </c>
    </row>
    <row r="72" spans="1:9" s="311" customFormat="1" ht="13.5" thickBot="1">
      <c r="A72" s="329" t="s">
        <v>11</v>
      </c>
      <c r="B72" s="271"/>
      <c r="C72" s="330" t="s">
        <v>12</v>
      </c>
      <c r="D72" s="261"/>
      <c r="E72" s="330" t="s">
        <v>13</v>
      </c>
      <c r="F72" s="261"/>
      <c r="G72" s="331" t="s">
        <v>23</v>
      </c>
      <c r="H72" s="331"/>
      <c r="I72" s="333"/>
    </row>
    <row r="73" spans="1:9" ht="13.5" customHeight="1" thickBot="1">
      <c r="A73" s="334">
        <f>A70</f>
        <v>0</v>
      </c>
      <c r="B73" s="335"/>
      <c r="C73" s="334">
        <f>B70+D70</f>
        <v>0</v>
      </c>
      <c r="D73" s="336"/>
      <c r="E73" s="334">
        <f>C70+E70+G70</f>
        <v>0</v>
      </c>
      <c r="F73" s="262"/>
      <c r="G73" s="337">
        <f>F70</f>
        <v>90</v>
      </c>
      <c r="H73" s="415"/>
      <c r="I73" s="416"/>
    </row>
    <row r="74" spans="1:9" ht="9" customHeight="1" thickBot="1">
      <c r="A74" s="417"/>
      <c r="B74" s="418"/>
      <c r="C74" s="418"/>
      <c r="D74" s="419"/>
      <c r="E74" s="418"/>
      <c r="F74" s="418"/>
      <c r="G74" s="420"/>
      <c r="H74" s="420"/>
      <c r="I74" s="421"/>
    </row>
  </sheetData>
  <sheetProtection/>
  <mergeCells count="5">
    <mergeCell ref="D63:E63"/>
    <mergeCell ref="D14:E14"/>
    <mergeCell ref="D26:E26"/>
    <mergeCell ref="A38:B38"/>
    <mergeCell ref="D51:E51"/>
  </mergeCells>
  <printOptions/>
  <pageMargins left="0.63" right="0.16" top="0.74" bottom="0.57" header="0.18" footer="0.17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"/>
  <sheetViews>
    <sheetView tabSelected="1" view="pageBreakPreview" zoomScale="120" zoomScaleSheetLayoutView="120" zoomScalePageLayoutView="0" workbookViewId="0" topLeftCell="A4">
      <pane ySplit="14" topLeftCell="A18" activePane="bottomLeft" state="frozen"/>
      <selection pane="topLeft" activeCell="A4" sqref="A4"/>
      <selection pane="bottomLeft" activeCell="B20" sqref="B20"/>
    </sheetView>
  </sheetViews>
  <sheetFormatPr defaultColWidth="9.00390625" defaultRowHeight="12.75"/>
  <cols>
    <col min="1" max="1" width="8.375" style="115" customWidth="1"/>
    <col min="2" max="2" width="37.25390625" style="22" customWidth="1"/>
    <col min="3" max="4" width="3.875" style="24" customWidth="1"/>
    <col min="5" max="6" width="4.125" style="24" customWidth="1"/>
    <col min="7" max="7" width="9.375" style="23" customWidth="1"/>
    <col min="8" max="8" width="5.625" style="179" customWidth="1"/>
    <col min="9" max="9" width="5.625" style="23" customWidth="1"/>
    <col min="10" max="10" width="5.625" style="180" customWidth="1"/>
    <col min="11" max="11" width="5.625" style="23" customWidth="1"/>
    <col min="12" max="12" width="5.625" style="180" customWidth="1"/>
    <col min="13" max="13" width="5.625" style="155" customWidth="1"/>
    <col min="14" max="14" width="6.25390625" style="180" customWidth="1"/>
    <col min="15" max="15" width="6.875" style="25" customWidth="1"/>
    <col min="16" max="16" width="7.25390625" style="26" customWidth="1"/>
    <col min="17" max="17" width="7.125" style="26" customWidth="1"/>
    <col min="18" max="18" width="7.00390625" style="116" customWidth="1"/>
    <col min="19" max="19" width="7.00390625" style="23" customWidth="1"/>
    <col min="20" max="20" width="7.25390625" style="23" customWidth="1"/>
    <col min="21" max="21" width="6.875" style="23" customWidth="1"/>
    <col min="22" max="22" width="6.875" style="116" customWidth="1"/>
    <col min="23" max="27" width="6.875" style="23" customWidth="1"/>
    <col min="28" max="16384" width="9.125" style="23" customWidth="1"/>
  </cols>
  <sheetData>
    <row r="1" spans="1:22" ht="20.25">
      <c r="A1" s="94"/>
      <c r="B1" s="561" t="s">
        <v>73</v>
      </c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2" t="s">
        <v>72</v>
      </c>
      <c r="R1" s="562"/>
      <c r="S1" s="562"/>
      <c r="V1" s="23"/>
    </row>
    <row r="2" spans="1:22" ht="15.75">
      <c r="A2" s="90"/>
      <c r="B2" s="1"/>
      <c r="C2" s="2"/>
      <c r="D2" s="2"/>
      <c r="E2" s="2"/>
      <c r="F2" s="2"/>
      <c r="G2" s="1"/>
      <c r="H2" s="168"/>
      <c r="I2" s="1"/>
      <c r="J2" s="190"/>
      <c r="K2" s="1"/>
      <c r="L2" s="190"/>
      <c r="M2" s="154"/>
      <c r="R2" s="23"/>
      <c r="V2" s="23"/>
    </row>
    <row r="3" spans="1:22" ht="15">
      <c r="A3" s="91"/>
      <c r="B3" s="3"/>
      <c r="C3" s="3" t="s">
        <v>24</v>
      </c>
      <c r="D3" s="3"/>
      <c r="E3" s="3"/>
      <c r="F3" s="3"/>
      <c r="G3" s="3"/>
      <c r="H3" s="559" t="str">
        <f>Путевка!E1</f>
        <v>Май</v>
      </c>
      <c r="I3" s="559"/>
      <c r="J3" s="191" t="str">
        <f>Путевка!H1</f>
        <v>2009 г.</v>
      </c>
      <c r="K3" s="3"/>
      <c r="L3" s="191" t="s">
        <v>25</v>
      </c>
      <c r="Q3" s="563" t="s">
        <v>26</v>
      </c>
      <c r="R3" s="563"/>
      <c r="V3" s="23"/>
    </row>
    <row r="4" spans="1:22" ht="12.75">
      <c r="A4" s="91"/>
      <c r="B4" s="3"/>
      <c r="C4" s="3" t="s">
        <v>27</v>
      </c>
      <c r="D4" s="3"/>
      <c r="E4" s="3"/>
      <c r="F4" s="3"/>
      <c r="G4" s="3"/>
      <c r="H4" s="564" t="s">
        <v>93</v>
      </c>
      <c r="I4" s="564"/>
      <c r="J4" s="564"/>
      <c r="K4" s="564"/>
      <c r="L4" s="191" t="s">
        <v>28</v>
      </c>
      <c r="P4" s="559" t="s">
        <v>81</v>
      </c>
      <c r="Q4" s="559"/>
      <c r="R4" s="559"/>
      <c r="V4" s="23"/>
    </row>
    <row r="5" spans="1:22" ht="12.75">
      <c r="A5" s="91"/>
      <c r="B5" s="3"/>
      <c r="C5" s="3" t="s">
        <v>29</v>
      </c>
      <c r="D5" s="3"/>
      <c r="E5" s="3"/>
      <c r="F5" s="3"/>
      <c r="G5" s="3"/>
      <c r="H5" s="169"/>
      <c r="I5" s="3"/>
      <c r="J5" s="191"/>
      <c r="M5" s="156" t="s">
        <v>30</v>
      </c>
      <c r="O5" s="566">
        <v>14485</v>
      </c>
      <c r="P5" s="566"/>
      <c r="Q5" s="89" t="s">
        <v>50</v>
      </c>
      <c r="R5" s="23"/>
      <c r="V5" s="23"/>
    </row>
    <row r="6" spans="1:22" ht="12.75">
      <c r="A6" s="91"/>
      <c r="B6" s="3"/>
      <c r="C6" s="3"/>
      <c r="D6" s="3"/>
      <c r="E6" s="3"/>
      <c r="F6" s="3"/>
      <c r="G6" s="3"/>
      <c r="H6" s="169"/>
      <c r="I6" s="3"/>
      <c r="J6" s="191"/>
      <c r="M6" s="156" t="s">
        <v>31</v>
      </c>
      <c r="O6" s="567">
        <v>23101.68</v>
      </c>
      <c r="P6" s="567"/>
      <c r="Q6" s="3" t="s">
        <v>32</v>
      </c>
      <c r="R6" s="23"/>
      <c r="V6" s="23"/>
    </row>
    <row r="7" spans="1:22" ht="12.75">
      <c r="A7" s="91"/>
      <c r="B7" s="3"/>
      <c r="C7" s="4" t="s">
        <v>33</v>
      </c>
      <c r="D7" s="4"/>
      <c r="E7" s="4"/>
      <c r="F7" s="4"/>
      <c r="G7" s="4"/>
      <c r="H7" s="170"/>
      <c r="I7" s="4"/>
      <c r="J7" s="196"/>
      <c r="K7" s="98"/>
      <c r="L7" s="181"/>
      <c r="M7" s="157"/>
      <c r="N7" s="181"/>
      <c r="O7" s="566">
        <v>1.65</v>
      </c>
      <c r="P7" s="566"/>
      <c r="Q7" s="3" t="s">
        <v>34</v>
      </c>
      <c r="R7" s="23"/>
      <c r="V7" s="23"/>
    </row>
    <row r="8" spans="1:22" ht="12.75">
      <c r="A8" s="91"/>
      <c r="B8" s="3"/>
      <c r="C8" s="104" t="s">
        <v>35</v>
      </c>
      <c r="D8" s="104"/>
      <c r="E8" s="104"/>
      <c r="F8" s="104"/>
      <c r="G8" s="104"/>
      <c r="H8" s="171"/>
      <c r="I8" s="104"/>
      <c r="J8" s="197"/>
      <c r="K8" s="105"/>
      <c r="L8" s="182"/>
      <c r="M8" s="158"/>
      <c r="N8" s="182"/>
      <c r="O8" s="568">
        <f>SUM(O21:O130)</f>
        <v>0</v>
      </c>
      <c r="P8" s="568"/>
      <c r="Q8" s="3" t="s">
        <v>34</v>
      </c>
      <c r="R8" s="23"/>
      <c r="V8" s="23"/>
    </row>
    <row r="9" spans="1:22" ht="12.75">
      <c r="A9" s="91"/>
      <c r="B9" s="3"/>
      <c r="C9" s="104" t="s">
        <v>36</v>
      </c>
      <c r="D9" s="104"/>
      <c r="E9" s="104"/>
      <c r="F9" s="104"/>
      <c r="G9" s="104"/>
      <c r="H9" s="171"/>
      <c r="I9" s="104"/>
      <c r="J9" s="197"/>
      <c r="K9" s="105"/>
      <c r="L9" s="182"/>
      <c r="M9" s="158"/>
      <c r="N9" s="182"/>
      <c r="O9" s="567">
        <f>(O7+O8)-Q132</f>
        <v>0.8999999999999999</v>
      </c>
      <c r="P9" s="568"/>
      <c r="Q9" s="3" t="s">
        <v>34</v>
      </c>
      <c r="R9" s="23"/>
      <c r="V9" s="23"/>
    </row>
    <row r="10" spans="1:22" ht="12" thickBot="1">
      <c r="A10" s="91"/>
      <c r="B10" s="3"/>
      <c r="C10" s="3"/>
      <c r="D10" s="3"/>
      <c r="E10" s="3"/>
      <c r="F10" s="565" t="s">
        <v>37</v>
      </c>
      <c r="G10" s="565"/>
      <c r="H10" s="565"/>
      <c r="I10" s="565"/>
      <c r="J10" s="565"/>
      <c r="K10" s="565"/>
      <c r="L10" s="565"/>
      <c r="M10" s="565"/>
      <c r="N10" s="565"/>
      <c r="O10" s="565"/>
      <c r="P10" s="565"/>
      <c r="R10" s="23"/>
      <c r="V10" s="23"/>
    </row>
    <row r="11" spans="1:22" ht="12" thickBot="1">
      <c r="A11" s="91"/>
      <c r="B11" s="3"/>
      <c r="C11" s="3"/>
      <c r="D11" s="3"/>
      <c r="E11" s="3"/>
      <c r="F11" s="3" t="s">
        <v>38</v>
      </c>
      <c r="G11" s="3"/>
      <c r="H11" s="558">
        <f>Q132</f>
        <v>0.75</v>
      </c>
      <c r="I11" s="559"/>
      <c r="J11" s="191" t="s">
        <v>34</v>
      </c>
      <c r="L11" s="191" t="s">
        <v>39</v>
      </c>
      <c r="M11" s="159"/>
      <c r="N11" s="560">
        <v>0</v>
      </c>
      <c r="O11" s="560"/>
      <c r="P11" s="3" t="s">
        <v>34</v>
      </c>
      <c r="R11" s="23"/>
      <c r="T11" s="137" t="s">
        <v>64</v>
      </c>
      <c r="U11" s="136">
        <f>U12*1.1</f>
        <v>0.44000000000000006</v>
      </c>
      <c r="V11" s="23"/>
    </row>
    <row r="12" spans="1:27" ht="12" thickBot="1">
      <c r="A12" s="91"/>
      <c r="B12" s="3"/>
      <c r="C12" s="3"/>
      <c r="D12" s="3"/>
      <c r="E12" s="3"/>
      <c r="F12" s="3" t="s">
        <v>40</v>
      </c>
      <c r="G12" s="3"/>
      <c r="H12" s="569">
        <f>Q132</f>
        <v>0.75</v>
      </c>
      <c r="I12" s="570"/>
      <c r="J12" s="191" t="s">
        <v>34</v>
      </c>
      <c r="L12" s="191" t="s">
        <v>41</v>
      </c>
      <c r="M12" s="159"/>
      <c r="N12" s="560">
        <v>0</v>
      </c>
      <c r="O12" s="560"/>
      <c r="P12" s="3" t="s">
        <v>34</v>
      </c>
      <c r="R12" s="23"/>
      <c r="T12" s="137" t="s">
        <v>63</v>
      </c>
      <c r="U12" s="136">
        <v>0.4</v>
      </c>
      <c r="V12" s="134">
        <v>0.25</v>
      </c>
      <c r="W12" s="136">
        <v>0.15</v>
      </c>
      <c r="X12" s="134">
        <v>0.25</v>
      </c>
      <c r="Y12" s="136">
        <v>0.15</v>
      </c>
      <c r="Z12" s="136">
        <v>0.15</v>
      </c>
      <c r="AA12" s="135">
        <v>0.15</v>
      </c>
    </row>
    <row r="13" spans="1:22" ht="13.5" thickBot="1">
      <c r="A13" s="92"/>
      <c r="B13" s="5"/>
      <c r="C13" s="5"/>
      <c r="D13" s="5"/>
      <c r="E13" s="5"/>
      <c r="F13" s="5"/>
      <c r="G13" s="5"/>
      <c r="H13" s="172"/>
      <c r="I13" s="5"/>
      <c r="J13" s="192"/>
      <c r="K13" s="5"/>
      <c r="L13" s="192"/>
      <c r="M13" s="160"/>
      <c r="R13" s="23"/>
      <c r="V13" s="23"/>
    </row>
    <row r="14" spans="1:27" ht="13.5" thickBot="1">
      <c r="A14" s="571" t="s">
        <v>2</v>
      </c>
      <c r="B14" s="571" t="s">
        <v>6</v>
      </c>
      <c r="C14" s="572" t="s">
        <v>76</v>
      </c>
      <c r="D14" s="573"/>
      <c r="E14" s="573"/>
      <c r="F14" s="573"/>
      <c r="G14" s="573"/>
      <c r="H14" s="573"/>
      <c r="I14" s="573"/>
      <c r="J14" s="573"/>
      <c r="K14" s="573"/>
      <c r="L14" s="573"/>
      <c r="M14" s="573"/>
      <c r="N14" s="573"/>
      <c r="O14" s="574"/>
      <c r="P14" s="583" t="s">
        <v>91</v>
      </c>
      <c r="Q14" s="583"/>
      <c r="R14" s="580" t="s">
        <v>42</v>
      </c>
      <c r="S14" s="580"/>
      <c r="T14" s="581" t="s">
        <v>94</v>
      </c>
      <c r="U14" s="557" t="s">
        <v>11</v>
      </c>
      <c r="V14" s="557" t="s">
        <v>0</v>
      </c>
      <c r="W14" s="557" t="s">
        <v>1</v>
      </c>
      <c r="X14" s="557" t="s">
        <v>0</v>
      </c>
      <c r="Y14" s="557" t="s">
        <v>1</v>
      </c>
      <c r="Z14" s="557" t="s">
        <v>96</v>
      </c>
      <c r="AA14" s="557" t="s">
        <v>97</v>
      </c>
    </row>
    <row r="15" spans="1:27" ht="21.75" customHeight="1" thickBot="1">
      <c r="A15" s="571"/>
      <c r="B15" s="571"/>
      <c r="C15" s="582" t="s">
        <v>89</v>
      </c>
      <c r="D15" s="582"/>
      <c r="E15" s="582" t="s">
        <v>88</v>
      </c>
      <c r="F15" s="582"/>
      <c r="G15" s="583" t="s">
        <v>43</v>
      </c>
      <c r="H15" s="584" t="s">
        <v>87</v>
      </c>
      <c r="I15" s="586" t="s">
        <v>90</v>
      </c>
      <c r="J15" s="587"/>
      <c r="K15" s="586" t="s">
        <v>92</v>
      </c>
      <c r="L15" s="587"/>
      <c r="M15" s="588" t="s">
        <v>3</v>
      </c>
      <c r="N15" s="589" t="s">
        <v>4</v>
      </c>
      <c r="O15" s="575" t="s">
        <v>5</v>
      </c>
      <c r="P15" s="583"/>
      <c r="Q15" s="583"/>
      <c r="R15" s="580"/>
      <c r="S15" s="580"/>
      <c r="T15" s="581"/>
      <c r="U15" s="557"/>
      <c r="V15" s="557"/>
      <c r="W15" s="557"/>
      <c r="X15" s="557"/>
      <c r="Y15" s="557"/>
      <c r="Z15" s="557"/>
      <c r="AA15" s="557"/>
    </row>
    <row r="16" spans="1:27" ht="48" thickBot="1">
      <c r="A16" s="571"/>
      <c r="B16" s="571"/>
      <c r="C16" s="21" t="s">
        <v>44</v>
      </c>
      <c r="D16" s="21" t="s">
        <v>45</v>
      </c>
      <c r="E16" s="21" t="s">
        <v>44</v>
      </c>
      <c r="F16" s="21" t="s">
        <v>45</v>
      </c>
      <c r="G16" s="583"/>
      <c r="H16" s="585"/>
      <c r="I16" s="21" t="s">
        <v>0</v>
      </c>
      <c r="J16" s="193" t="s">
        <v>1</v>
      </c>
      <c r="K16" s="21" t="s">
        <v>0</v>
      </c>
      <c r="L16" s="193" t="s">
        <v>1</v>
      </c>
      <c r="M16" s="588"/>
      <c r="N16" s="589"/>
      <c r="O16" s="575"/>
      <c r="P16" s="96" t="s">
        <v>46</v>
      </c>
      <c r="Q16" s="96" t="s">
        <v>47</v>
      </c>
      <c r="R16" s="96" t="s">
        <v>48</v>
      </c>
      <c r="S16" s="96" t="s">
        <v>49</v>
      </c>
      <c r="T16" s="581"/>
      <c r="U16" s="557"/>
      <c r="V16" s="557"/>
      <c r="W16" s="557"/>
      <c r="X16" s="557"/>
      <c r="Y16" s="557"/>
      <c r="Z16" s="557"/>
      <c r="AA16" s="557"/>
    </row>
    <row r="17" spans="1:27" ht="12" thickBot="1">
      <c r="A17" s="97">
        <v>1</v>
      </c>
      <c r="B17" s="95">
        <v>2</v>
      </c>
      <c r="C17" s="97">
        <v>3</v>
      </c>
      <c r="D17" s="95">
        <v>4</v>
      </c>
      <c r="E17" s="97">
        <v>5</v>
      </c>
      <c r="F17" s="95">
        <v>6</v>
      </c>
      <c r="G17" s="97">
        <v>7</v>
      </c>
      <c r="H17" s="173">
        <v>8</v>
      </c>
      <c r="I17" s="97">
        <v>9</v>
      </c>
      <c r="J17" s="183">
        <v>10</v>
      </c>
      <c r="K17" s="97">
        <v>11</v>
      </c>
      <c r="L17" s="183">
        <v>12</v>
      </c>
      <c r="M17" s="161">
        <v>13</v>
      </c>
      <c r="N17" s="183">
        <v>14</v>
      </c>
      <c r="O17" s="97">
        <v>15</v>
      </c>
      <c r="P17" s="95">
        <v>16</v>
      </c>
      <c r="Q17" s="97">
        <v>17</v>
      </c>
      <c r="R17" s="97">
        <v>18</v>
      </c>
      <c r="S17" s="95">
        <v>19</v>
      </c>
      <c r="T17" s="581"/>
      <c r="U17" s="132"/>
      <c r="V17" s="132"/>
      <c r="W17" s="132"/>
      <c r="X17" s="132"/>
      <c r="Y17" s="132"/>
      <c r="Z17" s="132"/>
      <c r="AA17" s="132"/>
    </row>
    <row r="18" spans="1:20" s="103" customFormat="1" ht="2.25" customHeight="1">
      <c r="A18" s="118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T18" s="119"/>
    </row>
    <row r="19" spans="1:27" s="100" customFormat="1" ht="12">
      <c r="A19" s="120">
        <v>39934</v>
      </c>
      <c r="B19" s="121" t="s">
        <v>3</v>
      </c>
      <c r="C19" s="553">
        <v>8</v>
      </c>
      <c r="D19" s="99" t="s">
        <v>114</v>
      </c>
      <c r="E19" s="553">
        <v>8</v>
      </c>
      <c r="F19" s="99">
        <v>30</v>
      </c>
      <c r="G19" s="125">
        <f>O5</f>
        <v>14485</v>
      </c>
      <c r="H19" s="174"/>
      <c r="I19" s="117"/>
      <c r="J19" s="184"/>
      <c r="K19" s="117"/>
      <c r="L19" s="184"/>
      <c r="M19" s="131">
        <v>5</v>
      </c>
      <c r="N19" s="184"/>
      <c r="O19" s="130"/>
      <c r="P19" s="122">
        <f>U19+V19+W19+X19+Z19+AA19+Y19</f>
        <v>0.75</v>
      </c>
      <c r="Q19" s="122">
        <f>P19</f>
        <v>0.75</v>
      </c>
      <c r="R19" s="117"/>
      <c r="S19" s="117"/>
      <c r="T19" s="126">
        <f aca="true" t="shared" si="0" ref="T19:T25">H19+((I19+K19)/60)*50</f>
        <v>0</v>
      </c>
      <c r="U19" s="129">
        <f>H19*0.4</f>
        <v>0</v>
      </c>
      <c r="V19" s="129">
        <f aca="true" t="shared" si="1" ref="V19:V25">I19*0.25</f>
        <v>0</v>
      </c>
      <c r="W19" s="129">
        <f aca="true" t="shared" si="2" ref="W19:W25">J19*0.15</f>
        <v>0</v>
      </c>
      <c r="X19" s="129">
        <f aca="true" t="shared" si="3" ref="X19:X25">K19*0.25</f>
        <v>0</v>
      </c>
      <c r="Y19" s="129">
        <f aca="true" t="shared" si="4" ref="Y19:Y25">L19*0.15</f>
        <v>0</v>
      </c>
      <c r="Z19" s="129">
        <f aca="true" t="shared" si="5" ref="Z19:Z25">M19*0.15</f>
        <v>0.75</v>
      </c>
      <c r="AA19" s="129">
        <f aca="true" t="shared" si="6" ref="AA19:AA25">N19*0.15</f>
        <v>0</v>
      </c>
    </row>
    <row r="20" spans="1:27" s="100" customFormat="1" ht="12">
      <c r="A20" s="120"/>
      <c r="B20" s="121"/>
      <c r="C20" s="553"/>
      <c r="D20" s="99"/>
      <c r="E20" s="553"/>
      <c r="F20" s="99"/>
      <c r="G20" s="125">
        <f>G19+H19</f>
        <v>14485</v>
      </c>
      <c r="H20" s="174"/>
      <c r="I20" s="117"/>
      <c r="J20" s="184"/>
      <c r="K20" s="117"/>
      <c r="L20" s="184"/>
      <c r="M20" s="131"/>
      <c r="N20" s="184"/>
      <c r="O20" s="130"/>
      <c r="P20" s="122">
        <f>U20+V20+W20+X20+Z20+AA20+Y20</f>
        <v>0</v>
      </c>
      <c r="Q20" s="122">
        <f>P20</f>
        <v>0</v>
      </c>
      <c r="R20" s="117"/>
      <c r="S20" s="117"/>
      <c r="T20" s="126">
        <f>H20+((I20+K20)/60)*50</f>
        <v>0</v>
      </c>
      <c r="U20" s="129">
        <f aca="true" t="shared" si="7" ref="U20:U130">H20*0.4</f>
        <v>0</v>
      </c>
      <c r="V20" s="129">
        <f>I20*0.25</f>
        <v>0</v>
      </c>
      <c r="W20" s="129">
        <f>J20*0.15</f>
        <v>0</v>
      </c>
      <c r="X20" s="129">
        <f>K20*0.25</f>
        <v>0</v>
      </c>
      <c r="Y20" s="129">
        <f>L20*0.15</f>
        <v>0</v>
      </c>
      <c r="Z20" s="129">
        <f>M20*0.15</f>
        <v>0</v>
      </c>
      <c r="AA20" s="129">
        <f>N20*0.15</f>
        <v>0</v>
      </c>
    </row>
    <row r="21" spans="1:27" s="100" customFormat="1" ht="12">
      <c r="A21" s="120"/>
      <c r="B21" s="121"/>
      <c r="C21" s="553"/>
      <c r="D21" s="99"/>
      <c r="E21" s="553"/>
      <c r="F21" s="99"/>
      <c r="G21" s="125">
        <f aca="true" t="shared" si="8" ref="G21:G69">G20+H20</f>
        <v>14485</v>
      </c>
      <c r="H21" s="174"/>
      <c r="I21" s="117"/>
      <c r="J21" s="184"/>
      <c r="K21" s="117"/>
      <c r="L21" s="184"/>
      <c r="M21" s="131"/>
      <c r="N21" s="184"/>
      <c r="O21" s="130"/>
      <c r="P21" s="122">
        <f>U21+V21+W21+X21+Z21+AA21+Y21</f>
        <v>0</v>
      </c>
      <c r="Q21" s="122">
        <f>P21</f>
        <v>0</v>
      </c>
      <c r="R21" s="117"/>
      <c r="S21" s="117"/>
      <c r="T21" s="126">
        <f>H21+((I21+K21)/60)*50</f>
        <v>0</v>
      </c>
      <c r="U21" s="129">
        <f t="shared" si="7"/>
        <v>0</v>
      </c>
      <c r="V21" s="129">
        <f>I21*0.25</f>
        <v>0</v>
      </c>
      <c r="W21" s="129">
        <f>J21*0.15</f>
        <v>0</v>
      </c>
      <c r="X21" s="129">
        <f>K21*0.25</f>
        <v>0</v>
      </c>
      <c r="Y21" s="129">
        <f>L21*0.15</f>
        <v>0</v>
      </c>
      <c r="Z21" s="129">
        <f>M21*0.15</f>
        <v>0</v>
      </c>
      <c r="AA21" s="129">
        <f>N21*0.15</f>
        <v>0</v>
      </c>
    </row>
    <row r="22" spans="1:27" s="100" customFormat="1" ht="12">
      <c r="A22" s="120"/>
      <c r="B22" s="121"/>
      <c r="C22" s="553"/>
      <c r="D22" s="99"/>
      <c r="E22" s="553"/>
      <c r="F22" s="99"/>
      <c r="G22" s="125">
        <f t="shared" si="8"/>
        <v>14485</v>
      </c>
      <c r="H22" s="174"/>
      <c r="I22" s="117"/>
      <c r="J22" s="184"/>
      <c r="K22" s="117"/>
      <c r="L22" s="184"/>
      <c r="M22" s="131"/>
      <c r="N22" s="184"/>
      <c r="O22" s="130"/>
      <c r="P22" s="122">
        <f aca="true" t="shared" si="9" ref="P22:P31">U22+V22+W22+X22+Z22+AA22+Y22</f>
        <v>0</v>
      </c>
      <c r="Q22" s="122">
        <f aca="true" t="shared" si="10" ref="Q22:Q57">P22</f>
        <v>0</v>
      </c>
      <c r="R22" s="117"/>
      <c r="S22" s="117"/>
      <c r="T22" s="126">
        <f t="shared" si="0"/>
        <v>0</v>
      </c>
      <c r="U22" s="129">
        <f t="shared" si="7"/>
        <v>0</v>
      </c>
      <c r="V22" s="129">
        <f t="shared" si="1"/>
        <v>0</v>
      </c>
      <c r="W22" s="129">
        <f t="shared" si="2"/>
        <v>0</v>
      </c>
      <c r="X22" s="129">
        <f t="shared" si="3"/>
        <v>0</v>
      </c>
      <c r="Y22" s="129">
        <f t="shared" si="4"/>
        <v>0</v>
      </c>
      <c r="Z22" s="129">
        <f t="shared" si="5"/>
        <v>0</v>
      </c>
      <c r="AA22" s="129">
        <f t="shared" si="6"/>
        <v>0</v>
      </c>
    </row>
    <row r="23" spans="1:27" s="100" customFormat="1" ht="12">
      <c r="A23" s="120"/>
      <c r="B23" s="121"/>
      <c r="C23" s="553"/>
      <c r="D23" s="99"/>
      <c r="E23" s="553"/>
      <c r="F23" s="99"/>
      <c r="G23" s="125">
        <f t="shared" si="8"/>
        <v>14485</v>
      </c>
      <c r="H23" s="174"/>
      <c r="I23" s="117"/>
      <c r="J23" s="184"/>
      <c r="K23" s="117"/>
      <c r="L23" s="184"/>
      <c r="M23" s="131"/>
      <c r="N23" s="184"/>
      <c r="O23" s="130"/>
      <c r="P23" s="122">
        <f t="shared" si="9"/>
        <v>0</v>
      </c>
      <c r="Q23" s="122">
        <f t="shared" si="10"/>
        <v>0</v>
      </c>
      <c r="R23" s="117"/>
      <c r="S23" s="117"/>
      <c r="T23" s="126">
        <f t="shared" si="0"/>
        <v>0</v>
      </c>
      <c r="U23" s="129">
        <f t="shared" si="7"/>
        <v>0</v>
      </c>
      <c r="V23" s="129">
        <f t="shared" si="1"/>
        <v>0</v>
      </c>
      <c r="W23" s="129">
        <f t="shared" si="2"/>
        <v>0</v>
      </c>
      <c r="X23" s="129">
        <f t="shared" si="3"/>
        <v>0</v>
      </c>
      <c r="Y23" s="129">
        <f t="shared" si="4"/>
        <v>0</v>
      </c>
      <c r="Z23" s="129">
        <f t="shared" si="5"/>
        <v>0</v>
      </c>
      <c r="AA23" s="129">
        <f t="shared" si="6"/>
        <v>0</v>
      </c>
    </row>
    <row r="24" spans="1:27" s="100" customFormat="1" ht="12">
      <c r="A24" s="120"/>
      <c r="B24" s="121"/>
      <c r="C24" s="553"/>
      <c r="D24" s="99"/>
      <c r="E24" s="553"/>
      <c r="F24" s="99"/>
      <c r="G24" s="125">
        <f t="shared" si="8"/>
        <v>14485</v>
      </c>
      <c r="H24" s="174"/>
      <c r="I24" s="117"/>
      <c r="J24" s="184"/>
      <c r="K24" s="117"/>
      <c r="L24" s="184"/>
      <c r="M24" s="131"/>
      <c r="N24" s="184"/>
      <c r="O24" s="130"/>
      <c r="P24" s="122">
        <f t="shared" si="9"/>
        <v>0</v>
      </c>
      <c r="Q24" s="122">
        <f t="shared" si="10"/>
        <v>0</v>
      </c>
      <c r="R24" s="117"/>
      <c r="S24" s="117"/>
      <c r="T24" s="126">
        <f t="shared" si="0"/>
        <v>0</v>
      </c>
      <c r="U24" s="129">
        <f t="shared" si="7"/>
        <v>0</v>
      </c>
      <c r="V24" s="129">
        <f t="shared" si="1"/>
        <v>0</v>
      </c>
      <c r="W24" s="129">
        <f t="shared" si="2"/>
        <v>0</v>
      </c>
      <c r="X24" s="129">
        <f t="shared" si="3"/>
        <v>0</v>
      </c>
      <c r="Y24" s="129">
        <f t="shared" si="4"/>
        <v>0</v>
      </c>
      <c r="Z24" s="129">
        <f t="shared" si="5"/>
        <v>0</v>
      </c>
      <c r="AA24" s="129">
        <f t="shared" si="6"/>
        <v>0</v>
      </c>
    </row>
    <row r="25" spans="1:27" s="100" customFormat="1" ht="12">
      <c r="A25" s="120"/>
      <c r="B25" s="121"/>
      <c r="C25" s="553"/>
      <c r="D25" s="99"/>
      <c r="E25" s="553"/>
      <c r="F25" s="99"/>
      <c r="G25" s="125">
        <f t="shared" si="8"/>
        <v>14485</v>
      </c>
      <c r="H25" s="174"/>
      <c r="I25" s="117"/>
      <c r="J25" s="184"/>
      <c r="K25" s="117"/>
      <c r="L25" s="184"/>
      <c r="M25" s="131"/>
      <c r="N25" s="184"/>
      <c r="O25" s="130"/>
      <c r="P25" s="122">
        <f t="shared" si="9"/>
        <v>0</v>
      </c>
      <c r="Q25" s="122">
        <f t="shared" si="10"/>
        <v>0</v>
      </c>
      <c r="R25" s="117"/>
      <c r="S25" s="117"/>
      <c r="T25" s="126">
        <f t="shared" si="0"/>
        <v>0</v>
      </c>
      <c r="U25" s="129">
        <f t="shared" si="7"/>
        <v>0</v>
      </c>
      <c r="V25" s="129">
        <f t="shared" si="1"/>
        <v>0</v>
      </c>
      <c r="W25" s="129">
        <f t="shared" si="2"/>
        <v>0</v>
      </c>
      <c r="X25" s="129">
        <f t="shared" si="3"/>
        <v>0</v>
      </c>
      <c r="Y25" s="129">
        <f t="shared" si="4"/>
        <v>0</v>
      </c>
      <c r="Z25" s="129">
        <f t="shared" si="5"/>
        <v>0</v>
      </c>
      <c r="AA25" s="129">
        <f t="shared" si="6"/>
        <v>0</v>
      </c>
    </row>
    <row r="26" spans="1:27" s="100" customFormat="1" ht="13.5" customHeight="1">
      <c r="A26" s="120"/>
      <c r="B26" s="121"/>
      <c r="C26" s="553"/>
      <c r="D26" s="99"/>
      <c r="E26" s="553"/>
      <c r="F26" s="99"/>
      <c r="G26" s="125">
        <f t="shared" si="8"/>
        <v>14485</v>
      </c>
      <c r="H26" s="174"/>
      <c r="I26" s="117"/>
      <c r="J26" s="184"/>
      <c r="K26" s="117"/>
      <c r="L26" s="184"/>
      <c r="M26" s="131"/>
      <c r="N26" s="184"/>
      <c r="O26" s="130"/>
      <c r="P26" s="122">
        <f t="shared" si="9"/>
        <v>0</v>
      </c>
      <c r="Q26" s="122">
        <f t="shared" si="10"/>
        <v>0</v>
      </c>
      <c r="R26" s="117"/>
      <c r="S26" s="117"/>
      <c r="T26" s="126">
        <f>H26+((I26+K26)/60)*50</f>
        <v>0</v>
      </c>
      <c r="U26" s="129">
        <f t="shared" si="7"/>
        <v>0</v>
      </c>
      <c r="V26" s="129">
        <f>I26*0.25</f>
        <v>0</v>
      </c>
      <c r="W26" s="129">
        <f>J26*0.15</f>
        <v>0</v>
      </c>
      <c r="X26" s="129">
        <f>K26*0.25</f>
        <v>0</v>
      </c>
      <c r="Y26" s="129">
        <f aca="true" t="shared" si="11" ref="Y26:AA29">L26*0.15</f>
        <v>0</v>
      </c>
      <c r="Z26" s="129">
        <f t="shared" si="11"/>
        <v>0</v>
      </c>
      <c r="AA26" s="129">
        <f t="shared" si="11"/>
        <v>0</v>
      </c>
    </row>
    <row r="27" spans="1:27" s="100" customFormat="1" ht="13.5" customHeight="1">
      <c r="A27" s="120"/>
      <c r="B27" s="121"/>
      <c r="C27" s="553"/>
      <c r="D27" s="99"/>
      <c r="E27" s="553"/>
      <c r="F27" s="99"/>
      <c r="G27" s="125">
        <f t="shared" si="8"/>
        <v>14485</v>
      </c>
      <c r="H27" s="174"/>
      <c r="I27" s="117"/>
      <c r="J27" s="184"/>
      <c r="K27" s="117"/>
      <c r="L27" s="184"/>
      <c r="M27" s="131"/>
      <c r="N27" s="184"/>
      <c r="O27" s="130"/>
      <c r="P27" s="122">
        <f t="shared" si="9"/>
        <v>0</v>
      </c>
      <c r="Q27" s="122">
        <f t="shared" si="10"/>
        <v>0</v>
      </c>
      <c r="R27" s="117"/>
      <c r="S27" s="117"/>
      <c r="T27" s="126">
        <f>H27+((I27+K27)/60)*50</f>
        <v>0</v>
      </c>
      <c r="U27" s="129">
        <f t="shared" si="7"/>
        <v>0</v>
      </c>
      <c r="V27" s="129">
        <f>I27*0.25</f>
        <v>0</v>
      </c>
      <c r="W27" s="129">
        <f>J27*0.15</f>
        <v>0</v>
      </c>
      <c r="X27" s="129">
        <f>K27*0.25</f>
        <v>0</v>
      </c>
      <c r="Y27" s="129">
        <f t="shared" si="11"/>
        <v>0</v>
      </c>
      <c r="Z27" s="129">
        <f t="shared" si="11"/>
        <v>0</v>
      </c>
      <c r="AA27" s="129">
        <f t="shared" si="11"/>
        <v>0</v>
      </c>
    </row>
    <row r="28" spans="1:27" s="100" customFormat="1" ht="13.5" customHeight="1">
      <c r="A28" s="120"/>
      <c r="B28" s="121"/>
      <c r="C28" s="553"/>
      <c r="D28" s="99"/>
      <c r="E28" s="553"/>
      <c r="F28" s="99"/>
      <c r="G28" s="125">
        <f t="shared" si="8"/>
        <v>14485</v>
      </c>
      <c r="H28" s="174"/>
      <c r="I28" s="117"/>
      <c r="J28" s="184"/>
      <c r="K28" s="117"/>
      <c r="L28" s="184"/>
      <c r="M28" s="131"/>
      <c r="N28" s="184"/>
      <c r="O28" s="130"/>
      <c r="P28" s="122">
        <f t="shared" si="9"/>
        <v>0</v>
      </c>
      <c r="Q28" s="122">
        <f t="shared" si="10"/>
        <v>0</v>
      </c>
      <c r="R28" s="117"/>
      <c r="S28" s="117"/>
      <c r="T28" s="126">
        <f>H28+((I28+K28)/60)*50</f>
        <v>0</v>
      </c>
      <c r="U28" s="129">
        <f t="shared" si="7"/>
        <v>0</v>
      </c>
      <c r="V28" s="129">
        <f>I28*0.25</f>
        <v>0</v>
      </c>
      <c r="W28" s="129">
        <f>J28*0.15</f>
        <v>0</v>
      </c>
      <c r="X28" s="129">
        <f>K28*0.25</f>
        <v>0</v>
      </c>
      <c r="Y28" s="129">
        <f t="shared" si="11"/>
        <v>0</v>
      </c>
      <c r="Z28" s="129">
        <f t="shared" si="11"/>
        <v>0</v>
      </c>
      <c r="AA28" s="129">
        <f t="shared" si="11"/>
        <v>0</v>
      </c>
    </row>
    <row r="29" spans="1:27" s="100" customFormat="1" ht="13.5" customHeight="1">
      <c r="A29" s="120"/>
      <c r="B29" s="121"/>
      <c r="C29" s="553"/>
      <c r="D29" s="99"/>
      <c r="E29" s="553"/>
      <c r="F29" s="99"/>
      <c r="G29" s="125">
        <f t="shared" si="8"/>
        <v>14485</v>
      </c>
      <c r="H29" s="174"/>
      <c r="I29" s="117"/>
      <c r="J29" s="184"/>
      <c r="K29" s="117"/>
      <c r="L29" s="184"/>
      <c r="M29" s="131"/>
      <c r="N29" s="184"/>
      <c r="O29" s="130"/>
      <c r="P29" s="122">
        <f t="shared" si="9"/>
        <v>0</v>
      </c>
      <c r="Q29" s="122">
        <f t="shared" si="10"/>
        <v>0</v>
      </c>
      <c r="R29" s="117"/>
      <c r="S29" s="117"/>
      <c r="T29" s="126">
        <f>H29+((I29+K29)/60)*50</f>
        <v>0</v>
      </c>
      <c r="U29" s="129">
        <f t="shared" si="7"/>
        <v>0</v>
      </c>
      <c r="V29" s="129">
        <f>I29*0.25</f>
        <v>0</v>
      </c>
      <c r="W29" s="129">
        <f>J29*0.15</f>
        <v>0</v>
      </c>
      <c r="X29" s="129">
        <f>K29*0.25</f>
        <v>0</v>
      </c>
      <c r="Y29" s="129">
        <f t="shared" si="11"/>
        <v>0</v>
      </c>
      <c r="Z29" s="129">
        <f t="shared" si="11"/>
        <v>0</v>
      </c>
      <c r="AA29" s="129">
        <f t="shared" si="11"/>
        <v>0</v>
      </c>
    </row>
    <row r="30" spans="1:27" s="100" customFormat="1" ht="13.5" customHeight="1">
      <c r="A30" s="120"/>
      <c r="B30" s="121"/>
      <c r="C30" s="553"/>
      <c r="D30" s="99"/>
      <c r="E30" s="553"/>
      <c r="F30" s="99"/>
      <c r="G30" s="125">
        <f t="shared" si="8"/>
        <v>14485</v>
      </c>
      <c r="H30" s="174"/>
      <c r="I30" s="117"/>
      <c r="J30" s="184"/>
      <c r="K30" s="117"/>
      <c r="L30" s="184"/>
      <c r="M30" s="131"/>
      <c r="N30" s="184"/>
      <c r="O30" s="130"/>
      <c r="P30" s="122">
        <f t="shared" si="9"/>
        <v>0</v>
      </c>
      <c r="Q30" s="122">
        <f t="shared" si="10"/>
        <v>0</v>
      </c>
      <c r="R30" s="117"/>
      <c r="S30" s="117"/>
      <c r="T30" s="126">
        <f>H30+((I30+K30)/60)*50</f>
        <v>0</v>
      </c>
      <c r="U30" s="129">
        <f t="shared" si="7"/>
        <v>0</v>
      </c>
      <c r="V30" s="129">
        <f>I30*0.25</f>
        <v>0</v>
      </c>
      <c r="W30" s="129">
        <f>J30*0.15</f>
        <v>0</v>
      </c>
      <c r="X30" s="129">
        <f>K30*0.25</f>
        <v>0</v>
      </c>
      <c r="Y30" s="129">
        <f>L30*0.15</f>
        <v>0</v>
      </c>
      <c r="Z30" s="129">
        <f>M30*0.15</f>
        <v>0</v>
      </c>
      <c r="AA30" s="129">
        <f>N30*0.15</f>
        <v>0</v>
      </c>
    </row>
    <row r="31" spans="1:27" s="100" customFormat="1" ht="13.5" customHeight="1">
      <c r="A31" s="120"/>
      <c r="B31" s="121"/>
      <c r="C31" s="553"/>
      <c r="D31" s="99"/>
      <c r="E31" s="553"/>
      <c r="F31" s="99"/>
      <c r="G31" s="125">
        <f t="shared" si="8"/>
        <v>14485</v>
      </c>
      <c r="H31" s="174"/>
      <c r="I31" s="117"/>
      <c r="J31" s="184"/>
      <c r="K31" s="117"/>
      <c r="L31" s="184"/>
      <c r="M31" s="131"/>
      <c r="N31" s="184"/>
      <c r="O31" s="130"/>
      <c r="P31" s="122">
        <f t="shared" si="9"/>
        <v>0</v>
      </c>
      <c r="Q31" s="122">
        <f t="shared" si="10"/>
        <v>0</v>
      </c>
      <c r="R31" s="117"/>
      <c r="S31" s="117"/>
      <c r="T31" s="126">
        <f>H31+((I31+K31)/60)*50</f>
        <v>0</v>
      </c>
      <c r="U31" s="129">
        <f t="shared" si="7"/>
        <v>0</v>
      </c>
      <c r="V31" s="129">
        <f>I31*0.25</f>
        <v>0</v>
      </c>
      <c r="W31" s="129">
        <f>J31*0.15</f>
        <v>0</v>
      </c>
      <c r="X31" s="129">
        <f>K31*0.25</f>
        <v>0</v>
      </c>
      <c r="Y31" s="129">
        <f>L31*0.15</f>
        <v>0</v>
      </c>
      <c r="Z31" s="129">
        <f>M31*0.15</f>
        <v>0</v>
      </c>
      <c r="AA31" s="129">
        <f>N31*0.15</f>
        <v>0</v>
      </c>
    </row>
    <row r="32" spans="1:27" s="100" customFormat="1" ht="13.5" customHeight="1">
      <c r="A32" s="120"/>
      <c r="B32" s="121"/>
      <c r="C32" s="553"/>
      <c r="D32" s="99"/>
      <c r="E32" s="553"/>
      <c r="F32" s="99"/>
      <c r="G32" s="125">
        <f t="shared" si="8"/>
        <v>14485</v>
      </c>
      <c r="H32" s="174"/>
      <c r="I32" s="117"/>
      <c r="J32" s="184"/>
      <c r="K32" s="117"/>
      <c r="L32" s="184"/>
      <c r="M32" s="131"/>
      <c r="N32" s="184"/>
      <c r="O32" s="130"/>
      <c r="P32" s="122">
        <f aca="true" t="shared" si="12" ref="P32:P57">U32+V32+W32+X32+Z32+AA32+Y32</f>
        <v>0</v>
      </c>
      <c r="Q32" s="122">
        <f t="shared" si="10"/>
        <v>0</v>
      </c>
      <c r="R32" s="117"/>
      <c r="S32" s="117"/>
      <c r="T32" s="126">
        <f aca="true" t="shared" si="13" ref="T32:T37">H32+((I32+K32)/60)*50</f>
        <v>0</v>
      </c>
      <c r="U32" s="129">
        <f t="shared" si="7"/>
        <v>0</v>
      </c>
      <c r="V32" s="129">
        <f aca="true" t="shared" si="14" ref="V32:V37">I32*0.25</f>
        <v>0</v>
      </c>
      <c r="W32" s="129">
        <f aca="true" t="shared" si="15" ref="W32:W37">J32*0.15</f>
        <v>0</v>
      </c>
      <c r="X32" s="129">
        <f aca="true" t="shared" si="16" ref="X32:X37">K32*0.25</f>
        <v>0</v>
      </c>
      <c r="Y32" s="129">
        <f aca="true" t="shared" si="17" ref="Y32:Y37">L32*0.15</f>
        <v>0</v>
      </c>
      <c r="Z32" s="129">
        <f aca="true" t="shared" si="18" ref="Z32:Z37">M32*0.15</f>
        <v>0</v>
      </c>
      <c r="AA32" s="129">
        <f aca="true" t="shared" si="19" ref="AA32:AA37">N32*0.15</f>
        <v>0</v>
      </c>
    </row>
    <row r="33" spans="1:27" s="100" customFormat="1" ht="13.5" customHeight="1">
      <c r="A33" s="120"/>
      <c r="B33" s="121"/>
      <c r="C33" s="553"/>
      <c r="D33" s="99"/>
      <c r="E33" s="553"/>
      <c r="F33" s="99"/>
      <c r="G33" s="125">
        <f t="shared" si="8"/>
        <v>14485</v>
      </c>
      <c r="H33" s="174"/>
      <c r="I33" s="117"/>
      <c r="J33" s="184"/>
      <c r="K33" s="117"/>
      <c r="L33" s="184"/>
      <c r="M33" s="131"/>
      <c r="N33" s="184"/>
      <c r="O33" s="130"/>
      <c r="P33" s="122">
        <f t="shared" si="12"/>
        <v>0</v>
      </c>
      <c r="Q33" s="122">
        <f t="shared" si="10"/>
        <v>0</v>
      </c>
      <c r="R33" s="117"/>
      <c r="S33" s="117"/>
      <c r="T33" s="126">
        <f t="shared" si="13"/>
        <v>0</v>
      </c>
      <c r="U33" s="129">
        <f t="shared" si="7"/>
        <v>0</v>
      </c>
      <c r="V33" s="129">
        <f t="shared" si="14"/>
        <v>0</v>
      </c>
      <c r="W33" s="129">
        <f t="shared" si="15"/>
        <v>0</v>
      </c>
      <c r="X33" s="129">
        <f t="shared" si="16"/>
        <v>0</v>
      </c>
      <c r="Y33" s="129">
        <f t="shared" si="17"/>
        <v>0</v>
      </c>
      <c r="Z33" s="129">
        <f t="shared" si="18"/>
        <v>0</v>
      </c>
      <c r="AA33" s="129">
        <f t="shared" si="19"/>
        <v>0</v>
      </c>
    </row>
    <row r="34" spans="1:27" s="100" customFormat="1" ht="13.5" customHeight="1">
      <c r="A34" s="120"/>
      <c r="B34" s="121"/>
      <c r="C34" s="553"/>
      <c r="D34" s="99"/>
      <c r="E34" s="553"/>
      <c r="F34" s="99"/>
      <c r="G34" s="125">
        <f t="shared" si="8"/>
        <v>14485</v>
      </c>
      <c r="H34" s="174"/>
      <c r="I34" s="117"/>
      <c r="J34" s="184"/>
      <c r="K34" s="117"/>
      <c r="L34" s="184"/>
      <c r="M34" s="131"/>
      <c r="N34" s="184"/>
      <c r="O34" s="130"/>
      <c r="P34" s="122">
        <f t="shared" si="12"/>
        <v>0</v>
      </c>
      <c r="Q34" s="122">
        <f t="shared" si="10"/>
        <v>0</v>
      </c>
      <c r="R34" s="117"/>
      <c r="S34" s="117"/>
      <c r="T34" s="126">
        <f t="shared" si="13"/>
        <v>0</v>
      </c>
      <c r="U34" s="129">
        <f t="shared" si="7"/>
        <v>0</v>
      </c>
      <c r="V34" s="129">
        <f t="shared" si="14"/>
        <v>0</v>
      </c>
      <c r="W34" s="129">
        <f t="shared" si="15"/>
        <v>0</v>
      </c>
      <c r="X34" s="129">
        <f t="shared" si="16"/>
        <v>0</v>
      </c>
      <c r="Y34" s="129">
        <f t="shared" si="17"/>
        <v>0</v>
      </c>
      <c r="Z34" s="129">
        <f t="shared" si="18"/>
        <v>0</v>
      </c>
      <c r="AA34" s="129">
        <f t="shared" si="19"/>
        <v>0</v>
      </c>
    </row>
    <row r="35" spans="1:27" s="100" customFormat="1" ht="12">
      <c r="A35" s="120"/>
      <c r="B35" s="121"/>
      <c r="C35" s="553"/>
      <c r="D35" s="99"/>
      <c r="E35" s="553"/>
      <c r="F35" s="99"/>
      <c r="G35" s="125">
        <f t="shared" si="8"/>
        <v>14485</v>
      </c>
      <c r="H35" s="174"/>
      <c r="I35" s="117"/>
      <c r="J35" s="184"/>
      <c r="K35" s="117"/>
      <c r="L35" s="184"/>
      <c r="M35" s="131"/>
      <c r="N35" s="184"/>
      <c r="O35" s="130"/>
      <c r="P35" s="122">
        <f t="shared" si="12"/>
        <v>0</v>
      </c>
      <c r="Q35" s="122">
        <f t="shared" si="10"/>
        <v>0</v>
      </c>
      <c r="R35" s="117"/>
      <c r="S35" s="117"/>
      <c r="T35" s="126">
        <f t="shared" si="13"/>
        <v>0</v>
      </c>
      <c r="U35" s="129">
        <f t="shared" si="7"/>
        <v>0</v>
      </c>
      <c r="V35" s="129">
        <f t="shared" si="14"/>
        <v>0</v>
      </c>
      <c r="W35" s="129">
        <f t="shared" si="15"/>
        <v>0</v>
      </c>
      <c r="X35" s="129">
        <f t="shared" si="16"/>
        <v>0</v>
      </c>
      <c r="Y35" s="129">
        <f t="shared" si="17"/>
        <v>0</v>
      </c>
      <c r="Z35" s="129">
        <f t="shared" si="18"/>
        <v>0</v>
      </c>
      <c r="AA35" s="129">
        <f t="shared" si="19"/>
        <v>0</v>
      </c>
    </row>
    <row r="36" spans="1:27" s="100" customFormat="1" ht="12">
      <c r="A36" s="120"/>
      <c r="B36" s="121"/>
      <c r="C36" s="553"/>
      <c r="D36" s="99"/>
      <c r="E36" s="553"/>
      <c r="F36" s="99"/>
      <c r="G36" s="125">
        <f t="shared" si="8"/>
        <v>14485</v>
      </c>
      <c r="H36" s="174"/>
      <c r="I36" s="117"/>
      <c r="J36" s="184"/>
      <c r="K36" s="117"/>
      <c r="L36" s="184"/>
      <c r="M36" s="131"/>
      <c r="N36" s="184"/>
      <c r="O36" s="101"/>
      <c r="P36" s="122">
        <f t="shared" si="12"/>
        <v>0</v>
      </c>
      <c r="Q36" s="122">
        <f t="shared" si="10"/>
        <v>0</v>
      </c>
      <c r="R36" s="117"/>
      <c r="S36" s="117"/>
      <c r="T36" s="126">
        <f t="shared" si="13"/>
        <v>0</v>
      </c>
      <c r="U36" s="129">
        <f t="shared" si="7"/>
        <v>0</v>
      </c>
      <c r="V36" s="129">
        <f t="shared" si="14"/>
        <v>0</v>
      </c>
      <c r="W36" s="129">
        <f t="shared" si="15"/>
        <v>0</v>
      </c>
      <c r="X36" s="129">
        <f t="shared" si="16"/>
        <v>0</v>
      </c>
      <c r="Y36" s="129">
        <f t="shared" si="17"/>
        <v>0</v>
      </c>
      <c r="Z36" s="129">
        <f t="shared" si="18"/>
        <v>0</v>
      </c>
      <c r="AA36" s="129">
        <f t="shared" si="19"/>
        <v>0</v>
      </c>
    </row>
    <row r="37" spans="1:27" s="100" customFormat="1" ht="12">
      <c r="A37" s="120"/>
      <c r="B37" s="121"/>
      <c r="C37" s="553"/>
      <c r="D37" s="99"/>
      <c r="E37" s="553"/>
      <c r="F37" s="99"/>
      <c r="G37" s="125">
        <f t="shared" si="8"/>
        <v>14485</v>
      </c>
      <c r="H37" s="174"/>
      <c r="I37" s="117"/>
      <c r="J37" s="184"/>
      <c r="K37" s="117"/>
      <c r="L37" s="184"/>
      <c r="M37" s="131"/>
      <c r="N37" s="184"/>
      <c r="O37" s="130"/>
      <c r="P37" s="122">
        <f t="shared" si="12"/>
        <v>0</v>
      </c>
      <c r="Q37" s="122">
        <f t="shared" si="10"/>
        <v>0</v>
      </c>
      <c r="R37" s="117"/>
      <c r="S37" s="117"/>
      <c r="T37" s="126">
        <f t="shared" si="13"/>
        <v>0</v>
      </c>
      <c r="U37" s="129">
        <f t="shared" si="7"/>
        <v>0</v>
      </c>
      <c r="V37" s="129">
        <f t="shared" si="14"/>
        <v>0</v>
      </c>
      <c r="W37" s="129">
        <f t="shared" si="15"/>
        <v>0</v>
      </c>
      <c r="X37" s="129">
        <f t="shared" si="16"/>
        <v>0</v>
      </c>
      <c r="Y37" s="129">
        <f t="shared" si="17"/>
        <v>0</v>
      </c>
      <c r="Z37" s="129">
        <f t="shared" si="18"/>
        <v>0</v>
      </c>
      <c r="AA37" s="129">
        <f t="shared" si="19"/>
        <v>0</v>
      </c>
    </row>
    <row r="38" spans="1:27" s="100" customFormat="1" ht="12">
      <c r="A38" s="120"/>
      <c r="B38" s="121"/>
      <c r="C38" s="553"/>
      <c r="D38" s="99"/>
      <c r="E38" s="553"/>
      <c r="F38" s="99"/>
      <c r="G38" s="125">
        <f t="shared" si="8"/>
        <v>14485</v>
      </c>
      <c r="H38" s="174"/>
      <c r="I38" s="117"/>
      <c r="J38" s="184"/>
      <c r="K38" s="117"/>
      <c r="L38" s="184"/>
      <c r="M38" s="131"/>
      <c r="N38" s="184"/>
      <c r="O38" s="130"/>
      <c r="P38" s="122">
        <f t="shared" si="12"/>
        <v>0</v>
      </c>
      <c r="Q38" s="122">
        <f t="shared" si="10"/>
        <v>0</v>
      </c>
      <c r="R38" s="117"/>
      <c r="S38" s="117"/>
      <c r="T38" s="126">
        <f aca="true" t="shared" si="20" ref="T38:T57">H38+((I38+K38)/60)*50</f>
        <v>0</v>
      </c>
      <c r="U38" s="129">
        <f t="shared" si="7"/>
        <v>0</v>
      </c>
      <c r="V38" s="129">
        <f aca="true" t="shared" si="21" ref="V38:V57">I38*0.25</f>
        <v>0</v>
      </c>
      <c r="W38" s="129">
        <f aca="true" t="shared" si="22" ref="W38:W57">J38*0.15</f>
        <v>0</v>
      </c>
      <c r="X38" s="129">
        <f aca="true" t="shared" si="23" ref="X38:X57">K38*0.25</f>
        <v>0</v>
      </c>
      <c r="Y38" s="129">
        <f aca="true" t="shared" si="24" ref="Y38:Y57">L38*0.15</f>
        <v>0</v>
      </c>
      <c r="Z38" s="129">
        <f aca="true" t="shared" si="25" ref="Z38:Z57">M38*0.15</f>
        <v>0</v>
      </c>
      <c r="AA38" s="129">
        <f aca="true" t="shared" si="26" ref="AA38:AA57">N38*0.15</f>
        <v>0</v>
      </c>
    </row>
    <row r="39" spans="1:27" s="100" customFormat="1" ht="12">
      <c r="A39" s="120"/>
      <c r="B39" s="121"/>
      <c r="C39" s="553"/>
      <c r="D39" s="99"/>
      <c r="E39" s="553"/>
      <c r="F39" s="99"/>
      <c r="G39" s="125">
        <f t="shared" si="8"/>
        <v>14485</v>
      </c>
      <c r="H39" s="174"/>
      <c r="I39" s="117"/>
      <c r="J39" s="184"/>
      <c r="K39" s="117"/>
      <c r="L39" s="184"/>
      <c r="M39" s="131"/>
      <c r="N39" s="184"/>
      <c r="O39" s="130"/>
      <c r="P39" s="122">
        <f>U39+V39+W39+X39+Z39+AA39+Y39</f>
        <v>0</v>
      </c>
      <c r="Q39" s="122">
        <f>P39</f>
        <v>0</v>
      </c>
      <c r="R39" s="117"/>
      <c r="S39" s="117"/>
      <c r="T39" s="126">
        <f>H39+((I39+K39)/60)*50</f>
        <v>0</v>
      </c>
      <c r="U39" s="129">
        <f t="shared" si="7"/>
        <v>0</v>
      </c>
      <c r="V39" s="129">
        <f>I39*0.25</f>
        <v>0</v>
      </c>
      <c r="W39" s="129">
        <f>J39*0.15</f>
        <v>0</v>
      </c>
      <c r="X39" s="129">
        <f>K39*0.25</f>
        <v>0</v>
      </c>
      <c r="Y39" s="129">
        <f>L39*0.15</f>
        <v>0</v>
      </c>
      <c r="Z39" s="129">
        <f>M39*0.15</f>
        <v>0</v>
      </c>
      <c r="AA39" s="129">
        <f>N39*0.15</f>
        <v>0</v>
      </c>
    </row>
    <row r="40" spans="1:27" s="100" customFormat="1" ht="12">
      <c r="A40" s="120"/>
      <c r="B40" s="121"/>
      <c r="C40" s="553"/>
      <c r="D40" s="99"/>
      <c r="E40" s="553"/>
      <c r="F40" s="99"/>
      <c r="G40" s="125">
        <f t="shared" si="8"/>
        <v>14485</v>
      </c>
      <c r="H40" s="174"/>
      <c r="I40" s="117"/>
      <c r="J40" s="184"/>
      <c r="K40" s="117"/>
      <c r="L40" s="184"/>
      <c r="M40" s="131"/>
      <c r="N40" s="184"/>
      <c r="O40" s="130"/>
      <c r="P40" s="122">
        <f t="shared" si="12"/>
        <v>0</v>
      </c>
      <c r="Q40" s="122">
        <f t="shared" si="10"/>
        <v>0</v>
      </c>
      <c r="R40" s="117"/>
      <c r="S40" s="117"/>
      <c r="T40" s="126">
        <f>H40+((I40+K40)/60)*50</f>
        <v>0</v>
      </c>
      <c r="U40" s="129">
        <f t="shared" si="7"/>
        <v>0</v>
      </c>
      <c r="V40" s="129">
        <f>I40*0.25</f>
        <v>0</v>
      </c>
      <c r="W40" s="129">
        <f>J40*0.15</f>
        <v>0</v>
      </c>
      <c r="X40" s="129">
        <f>K40*0.25</f>
        <v>0</v>
      </c>
      <c r="Y40" s="129">
        <f>L40*0.15</f>
        <v>0</v>
      </c>
      <c r="Z40" s="129">
        <f>M40*0.15</f>
        <v>0</v>
      </c>
      <c r="AA40" s="129">
        <f>N40*0.15</f>
        <v>0</v>
      </c>
    </row>
    <row r="41" spans="1:27" s="100" customFormat="1" ht="12">
      <c r="A41" s="120"/>
      <c r="B41" s="121"/>
      <c r="C41" s="553"/>
      <c r="D41" s="99"/>
      <c r="E41" s="553"/>
      <c r="F41" s="99"/>
      <c r="G41" s="125">
        <f t="shared" si="8"/>
        <v>14485</v>
      </c>
      <c r="H41" s="174"/>
      <c r="I41" s="117"/>
      <c r="J41" s="184"/>
      <c r="K41" s="117"/>
      <c r="L41" s="184"/>
      <c r="M41" s="131"/>
      <c r="N41" s="184"/>
      <c r="O41" s="130"/>
      <c r="P41" s="122">
        <f t="shared" si="12"/>
        <v>0</v>
      </c>
      <c r="Q41" s="122">
        <f t="shared" si="10"/>
        <v>0</v>
      </c>
      <c r="R41" s="117"/>
      <c r="S41" s="117"/>
      <c r="T41" s="126">
        <f>H41+((I41+K41)/60)*50</f>
        <v>0</v>
      </c>
      <c r="U41" s="129">
        <f t="shared" si="7"/>
        <v>0</v>
      </c>
      <c r="V41" s="129">
        <f>I41*0.25</f>
        <v>0</v>
      </c>
      <c r="W41" s="129">
        <f>J41*0.15</f>
        <v>0</v>
      </c>
      <c r="X41" s="129">
        <f>K41*0.25</f>
        <v>0</v>
      </c>
      <c r="Y41" s="129">
        <f>L41*0.15</f>
        <v>0</v>
      </c>
      <c r="Z41" s="129">
        <f>M41*0.15</f>
        <v>0</v>
      </c>
      <c r="AA41" s="129">
        <f>N41*0.15</f>
        <v>0</v>
      </c>
    </row>
    <row r="42" spans="1:27" s="100" customFormat="1" ht="12">
      <c r="A42" s="120"/>
      <c r="B42" s="121"/>
      <c r="C42" s="553"/>
      <c r="D42" s="99"/>
      <c r="E42" s="553"/>
      <c r="F42" s="99"/>
      <c r="G42" s="125">
        <f t="shared" si="8"/>
        <v>14485</v>
      </c>
      <c r="H42" s="174"/>
      <c r="I42" s="117"/>
      <c r="J42" s="184"/>
      <c r="K42" s="117"/>
      <c r="L42" s="184"/>
      <c r="M42" s="131"/>
      <c r="N42" s="184"/>
      <c r="O42" s="130"/>
      <c r="P42" s="122">
        <f t="shared" si="12"/>
        <v>0</v>
      </c>
      <c r="Q42" s="122">
        <f t="shared" si="10"/>
        <v>0</v>
      </c>
      <c r="R42" s="117"/>
      <c r="S42" s="117"/>
      <c r="T42" s="126">
        <f t="shared" si="20"/>
        <v>0</v>
      </c>
      <c r="U42" s="129">
        <f t="shared" si="7"/>
        <v>0</v>
      </c>
      <c r="V42" s="129">
        <f t="shared" si="21"/>
        <v>0</v>
      </c>
      <c r="W42" s="129">
        <f t="shared" si="22"/>
        <v>0</v>
      </c>
      <c r="X42" s="129">
        <f t="shared" si="23"/>
        <v>0</v>
      </c>
      <c r="Y42" s="129">
        <f t="shared" si="24"/>
        <v>0</v>
      </c>
      <c r="Z42" s="129">
        <f t="shared" si="25"/>
        <v>0</v>
      </c>
      <c r="AA42" s="129">
        <f t="shared" si="26"/>
        <v>0</v>
      </c>
    </row>
    <row r="43" spans="1:27" s="100" customFormat="1" ht="12">
      <c r="A43" s="120"/>
      <c r="B43" s="121"/>
      <c r="C43" s="553"/>
      <c r="D43" s="99"/>
      <c r="E43" s="553"/>
      <c r="F43" s="99"/>
      <c r="G43" s="125">
        <f t="shared" si="8"/>
        <v>14485</v>
      </c>
      <c r="H43" s="174"/>
      <c r="I43" s="117"/>
      <c r="J43" s="184"/>
      <c r="K43" s="117"/>
      <c r="L43" s="184"/>
      <c r="M43" s="131"/>
      <c r="N43" s="184"/>
      <c r="O43" s="130"/>
      <c r="P43" s="122">
        <f t="shared" si="12"/>
        <v>0</v>
      </c>
      <c r="Q43" s="122">
        <f t="shared" si="10"/>
        <v>0</v>
      </c>
      <c r="R43" s="117"/>
      <c r="S43" s="117"/>
      <c r="T43" s="126">
        <f t="shared" si="20"/>
        <v>0</v>
      </c>
      <c r="U43" s="129">
        <f t="shared" si="7"/>
        <v>0</v>
      </c>
      <c r="V43" s="129">
        <f t="shared" si="21"/>
        <v>0</v>
      </c>
      <c r="W43" s="129">
        <f t="shared" si="22"/>
        <v>0</v>
      </c>
      <c r="X43" s="129">
        <f t="shared" si="23"/>
        <v>0</v>
      </c>
      <c r="Y43" s="129">
        <f t="shared" si="24"/>
        <v>0</v>
      </c>
      <c r="Z43" s="129">
        <f t="shared" si="25"/>
        <v>0</v>
      </c>
      <c r="AA43" s="129">
        <f t="shared" si="26"/>
        <v>0</v>
      </c>
    </row>
    <row r="44" spans="1:27" s="100" customFormat="1" ht="12">
      <c r="A44" s="120"/>
      <c r="B44" s="121"/>
      <c r="C44" s="553"/>
      <c r="D44" s="99"/>
      <c r="E44" s="553"/>
      <c r="F44" s="99"/>
      <c r="G44" s="125">
        <f t="shared" si="8"/>
        <v>14485</v>
      </c>
      <c r="H44" s="174"/>
      <c r="I44" s="117"/>
      <c r="J44" s="184"/>
      <c r="K44" s="117"/>
      <c r="L44" s="184"/>
      <c r="M44" s="131"/>
      <c r="N44" s="184"/>
      <c r="O44" s="130"/>
      <c r="P44" s="122">
        <f t="shared" si="12"/>
        <v>0</v>
      </c>
      <c r="Q44" s="122">
        <f t="shared" si="10"/>
        <v>0</v>
      </c>
      <c r="R44" s="117"/>
      <c r="S44" s="117"/>
      <c r="T44" s="126">
        <f t="shared" si="20"/>
        <v>0</v>
      </c>
      <c r="U44" s="129">
        <f t="shared" si="7"/>
        <v>0</v>
      </c>
      <c r="V44" s="129">
        <f t="shared" si="21"/>
        <v>0</v>
      </c>
      <c r="W44" s="129">
        <f t="shared" si="22"/>
        <v>0</v>
      </c>
      <c r="X44" s="129">
        <f t="shared" si="23"/>
        <v>0</v>
      </c>
      <c r="Y44" s="129">
        <f t="shared" si="24"/>
        <v>0</v>
      </c>
      <c r="Z44" s="129">
        <f t="shared" si="25"/>
        <v>0</v>
      </c>
      <c r="AA44" s="129">
        <f t="shared" si="26"/>
        <v>0</v>
      </c>
    </row>
    <row r="45" spans="1:27" s="100" customFormat="1" ht="11.25" customHeight="1">
      <c r="A45" s="120"/>
      <c r="B45" s="121"/>
      <c r="C45" s="553"/>
      <c r="D45" s="99"/>
      <c r="E45" s="553"/>
      <c r="F45" s="99"/>
      <c r="G45" s="125">
        <f t="shared" si="8"/>
        <v>14485</v>
      </c>
      <c r="H45" s="174"/>
      <c r="I45" s="117"/>
      <c r="J45" s="184"/>
      <c r="K45" s="117"/>
      <c r="L45" s="184"/>
      <c r="M45" s="131"/>
      <c r="N45" s="184"/>
      <c r="O45" s="130"/>
      <c r="P45" s="122">
        <f t="shared" si="12"/>
        <v>0</v>
      </c>
      <c r="Q45" s="122">
        <f t="shared" si="10"/>
        <v>0</v>
      </c>
      <c r="R45" s="117"/>
      <c r="S45" s="117"/>
      <c r="T45" s="126">
        <f t="shared" si="20"/>
        <v>0</v>
      </c>
      <c r="U45" s="129">
        <f t="shared" si="7"/>
        <v>0</v>
      </c>
      <c r="V45" s="129">
        <f t="shared" si="21"/>
        <v>0</v>
      </c>
      <c r="W45" s="129">
        <f t="shared" si="22"/>
        <v>0</v>
      </c>
      <c r="X45" s="129">
        <f t="shared" si="23"/>
        <v>0</v>
      </c>
      <c r="Y45" s="129">
        <f t="shared" si="24"/>
        <v>0</v>
      </c>
      <c r="Z45" s="129">
        <f t="shared" si="25"/>
        <v>0</v>
      </c>
      <c r="AA45" s="129">
        <f t="shared" si="26"/>
        <v>0</v>
      </c>
    </row>
    <row r="46" spans="1:27" s="100" customFormat="1" ht="12">
      <c r="A46" s="120"/>
      <c r="B46" s="121"/>
      <c r="C46" s="553"/>
      <c r="D46" s="99"/>
      <c r="E46" s="553"/>
      <c r="F46" s="99"/>
      <c r="G46" s="125">
        <f t="shared" si="8"/>
        <v>14485</v>
      </c>
      <c r="H46" s="174"/>
      <c r="I46" s="117"/>
      <c r="J46" s="184"/>
      <c r="K46" s="117"/>
      <c r="L46" s="184"/>
      <c r="M46" s="131"/>
      <c r="N46" s="184"/>
      <c r="O46" s="130"/>
      <c r="P46" s="122">
        <f t="shared" si="12"/>
        <v>0</v>
      </c>
      <c r="Q46" s="122">
        <f t="shared" si="10"/>
        <v>0</v>
      </c>
      <c r="R46" s="117"/>
      <c r="S46" s="117"/>
      <c r="T46" s="126">
        <f t="shared" si="20"/>
        <v>0</v>
      </c>
      <c r="U46" s="129">
        <f t="shared" si="7"/>
        <v>0</v>
      </c>
      <c r="V46" s="129">
        <f t="shared" si="21"/>
        <v>0</v>
      </c>
      <c r="W46" s="129">
        <f t="shared" si="22"/>
        <v>0</v>
      </c>
      <c r="X46" s="129">
        <f t="shared" si="23"/>
        <v>0</v>
      </c>
      <c r="Y46" s="129">
        <f t="shared" si="24"/>
        <v>0</v>
      </c>
      <c r="Z46" s="129">
        <f t="shared" si="25"/>
        <v>0</v>
      </c>
      <c r="AA46" s="129">
        <f t="shared" si="26"/>
        <v>0</v>
      </c>
    </row>
    <row r="47" spans="1:27" s="100" customFormat="1" ht="12">
      <c r="A47" s="120"/>
      <c r="B47" s="121"/>
      <c r="C47" s="553"/>
      <c r="D47" s="99"/>
      <c r="E47" s="553"/>
      <c r="F47" s="99"/>
      <c r="G47" s="125">
        <f t="shared" si="8"/>
        <v>14485</v>
      </c>
      <c r="H47" s="174"/>
      <c r="I47" s="117"/>
      <c r="J47" s="184"/>
      <c r="K47" s="117"/>
      <c r="L47" s="184"/>
      <c r="M47" s="131"/>
      <c r="N47" s="184"/>
      <c r="O47" s="130"/>
      <c r="P47" s="122">
        <f t="shared" si="12"/>
        <v>0</v>
      </c>
      <c r="Q47" s="122">
        <f t="shared" si="10"/>
        <v>0</v>
      </c>
      <c r="R47" s="117"/>
      <c r="S47" s="117"/>
      <c r="T47" s="126">
        <f t="shared" si="20"/>
        <v>0</v>
      </c>
      <c r="U47" s="129">
        <f t="shared" si="7"/>
        <v>0</v>
      </c>
      <c r="V47" s="129">
        <f t="shared" si="21"/>
        <v>0</v>
      </c>
      <c r="W47" s="129">
        <f t="shared" si="22"/>
        <v>0</v>
      </c>
      <c r="X47" s="129">
        <f t="shared" si="23"/>
        <v>0</v>
      </c>
      <c r="Y47" s="129">
        <f t="shared" si="24"/>
        <v>0</v>
      </c>
      <c r="Z47" s="129">
        <f t="shared" si="25"/>
        <v>0</v>
      </c>
      <c r="AA47" s="129">
        <f t="shared" si="26"/>
        <v>0</v>
      </c>
    </row>
    <row r="48" spans="1:27" s="100" customFormat="1" ht="12">
      <c r="A48" s="120"/>
      <c r="B48" s="121"/>
      <c r="C48" s="553"/>
      <c r="D48" s="99"/>
      <c r="E48" s="553"/>
      <c r="F48" s="99"/>
      <c r="G48" s="125">
        <f t="shared" si="8"/>
        <v>14485</v>
      </c>
      <c r="H48" s="174"/>
      <c r="I48" s="117"/>
      <c r="J48" s="184"/>
      <c r="K48" s="117"/>
      <c r="L48" s="184"/>
      <c r="M48" s="131"/>
      <c r="N48" s="184"/>
      <c r="O48" s="130"/>
      <c r="P48" s="122">
        <f t="shared" si="12"/>
        <v>0</v>
      </c>
      <c r="Q48" s="122">
        <f t="shared" si="10"/>
        <v>0</v>
      </c>
      <c r="R48" s="117"/>
      <c r="S48" s="117"/>
      <c r="T48" s="126">
        <f t="shared" si="20"/>
        <v>0</v>
      </c>
      <c r="U48" s="129">
        <f t="shared" si="7"/>
        <v>0</v>
      </c>
      <c r="V48" s="129">
        <f t="shared" si="21"/>
        <v>0</v>
      </c>
      <c r="W48" s="129">
        <f t="shared" si="22"/>
        <v>0</v>
      </c>
      <c r="X48" s="129">
        <f t="shared" si="23"/>
        <v>0</v>
      </c>
      <c r="Y48" s="129">
        <f t="shared" si="24"/>
        <v>0</v>
      </c>
      <c r="Z48" s="129">
        <f t="shared" si="25"/>
        <v>0</v>
      </c>
      <c r="AA48" s="129">
        <f t="shared" si="26"/>
        <v>0</v>
      </c>
    </row>
    <row r="49" spans="1:27" s="100" customFormat="1" ht="12">
      <c r="A49" s="120"/>
      <c r="B49" s="121"/>
      <c r="C49" s="553"/>
      <c r="D49" s="99"/>
      <c r="E49" s="553"/>
      <c r="F49" s="99"/>
      <c r="G49" s="125">
        <f t="shared" si="8"/>
        <v>14485</v>
      </c>
      <c r="H49" s="174"/>
      <c r="I49" s="117"/>
      <c r="J49" s="184"/>
      <c r="K49" s="117"/>
      <c r="L49" s="184"/>
      <c r="M49" s="131"/>
      <c r="N49" s="184"/>
      <c r="O49" s="101"/>
      <c r="P49" s="122">
        <f t="shared" si="12"/>
        <v>0</v>
      </c>
      <c r="Q49" s="122">
        <f t="shared" si="10"/>
        <v>0</v>
      </c>
      <c r="R49" s="117"/>
      <c r="S49" s="117"/>
      <c r="T49" s="126">
        <f t="shared" si="20"/>
        <v>0</v>
      </c>
      <c r="U49" s="129">
        <f t="shared" si="7"/>
        <v>0</v>
      </c>
      <c r="V49" s="129">
        <f t="shared" si="21"/>
        <v>0</v>
      </c>
      <c r="W49" s="129">
        <f t="shared" si="22"/>
        <v>0</v>
      </c>
      <c r="X49" s="129">
        <f t="shared" si="23"/>
        <v>0</v>
      </c>
      <c r="Y49" s="129">
        <f t="shared" si="24"/>
        <v>0</v>
      </c>
      <c r="Z49" s="129">
        <f t="shared" si="25"/>
        <v>0</v>
      </c>
      <c r="AA49" s="129">
        <f t="shared" si="26"/>
        <v>0</v>
      </c>
    </row>
    <row r="50" spans="1:27" s="100" customFormat="1" ht="12">
      <c r="A50" s="120"/>
      <c r="B50" s="121"/>
      <c r="C50" s="553"/>
      <c r="D50" s="99"/>
      <c r="E50" s="553"/>
      <c r="F50" s="99"/>
      <c r="G50" s="125">
        <f t="shared" si="8"/>
        <v>14485</v>
      </c>
      <c r="H50" s="174"/>
      <c r="I50" s="117"/>
      <c r="J50" s="184"/>
      <c r="K50" s="117"/>
      <c r="L50" s="184"/>
      <c r="M50" s="131"/>
      <c r="N50" s="184"/>
      <c r="O50" s="130"/>
      <c r="P50" s="122">
        <f t="shared" si="12"/>
        <v>0</v>
      </c>
      <c r="Q50" s="122">
        <f t="shared" si="10"/>
        <v>0</v>
      </c>
      <c r="R50" s="117"/>
      <c r="S50" s="117"/>
      <c r="T50" s="126">
        <f t="shared" si="20"/>
        <v>0</v>
      </c>
      <c r="U50" s="129">
        <f t="shared" si="7"/>
        <v>0</v>
      </c>
      <c r="V50" s="129">
        <f t="shared" si="21"/>
        <v>0</v>
      </c>
      <c r="W50" s="129">
        <f t="shared" si="22"/>
        <v>0</v>
      </c>
      <c r="X50" s="129">
        <f t="shared" si="23"/>
        <v>0</v>
      </c>
      <c r="Y50" s="129">
        <f t="shared" si="24"/>
        <v>0</v>
      </c>
      <c r="Z50" s="129">
        <f t="shared" si="25"/>
        <v>0</v>
      </c>
      <c r="AA50" s="129">
        <f t="shared" si="26"/>
        <v>0</v>
      </c>
    </row>
    <row r="51" spans="1:27" s="100" customFormat="1" ht="12">
      <c r="A51" s="120"/>
      <c r="B51" s="121"/>
      <c r="C51" s="553"/>
      <c r="D51" s="99"/>
      <c r="E51" s="553"/>
      <c r="F51" s="99"/>
      <c r="G51" s="125">
        <f t="shared" si="8"/>
        <v>14485</v>
      </c>
      <c r="H51" s="174"/>
      <c r="I51" s="117"/>
      <c r="J51" s="184"/>
      <c r="K51" s="117"/>
      <c r="L51" s="184"/>
      <c r="M51" s="131"/>
      <c r="N51" s="184"/>
      <c r="O51" s="130"/>
      <c r="P51" s="122">
        <f t="shared" si="12"/>
        <v>0</v>
      </c>
      <c r="Q51" s="122">
        <f t="shared" si="10"/>
        <v>0</v>
      </c>
      <c r="R51" s="117"/>
      <c r="S51" s="117"/>
      <c r="T51" s="126">
        <f t="shared" si="20"/>
        <v>0</v>
      </c>
      <c r="U51" s="129">
        <f t="shared" si="7"/>
        <v>0</v>
      </c>
      <c r="V51" s="129">
        <f t="shared" si="21"/>
        <v>0</v>
      </c>
      <c r="W51" s="129">
        <f t="shared" si="22"/>
        <v>0</v>
      </c>
      <c r="X51" s="129">
        <f t="shared" si="23"/>
        <v>0</v>
      </c>
      <c r="Y51" s="129">
        <f t="shared" si="24"/>
        <v>0</v>
      </c>
      <c r="Z51" s="129">
        <f t="shared" si="25"/>
        <v>0</v>
      </c>
      <c r="AA51" s="129">
        <f t="shared" si="26"/>
        <v>0</v>
      </c>
    </row>
    <row r="52" spans="1:27" s="100" customFormat="1" ht="12">
      <c r="A52" s="120"/>
      <c r="B52" s="121"/>
      <c r="C52" s="553"/>
      <c r="D52" s="99"/>
      <c r="E52" s="553"/>
      <c r="F52" s="99"/>
      <c r="G52" s="125">
        <f t="shared" si="8"/>
        <v>14485</v>
      </c>
      <c r="H52" s="174"/>
      <c r="I52" s="117"/>
      <c r="J52" s="184"/>
      <c r="K52" s="117"/>
      <c r="L52" s="184"/>
      <c r="M52" s="131"/>
      <c r="N52" s="184"/>
      <c r="O52" s="130"/>
      <c r="P52" s="122">
        <f t="shared" si="12"/>
        <v>0</v>
      </c>
      <c r="Q52" s="122">
        <f t="shared" si="10"/>
        <v>0</v>
      </c>
      <c r="R52" s="117"/>
      <c r="S52" s="117"/>
      <c r="T52" s="126">
        <f t="shared" si="20"/>
        <v>0</v>
      </c>
      <c r="U52" s="129">
        <f t="shared" si="7"/>
        <v>0</v>
      </c>
      <c r="V52" s="129">
        <f t="shared" si="21"/>
        <v>0</v>
      </c>
      <c r="W52" s="129">
        <f t="shared" si="22"/>
        <v>0</v>
      </c>
      <c r="X52" s="129">
        <f t="shared" si="23"/>
        <v>0</v>
      </c>
      <c r="Y52" s="129">
        <f t="shared" si="24"/>
        <v>0</v>
      </c>
      <c r="Z52" s="129">
        <f t="shared" si="25"/>
        <v>0</v>
      </c>
      <c r="AA52" s="129">
        <f t="shared" si="26"/>
        <v>0</v>
      </c>
    </row>
    <row r="53" spans="1:27" s="100" customFormat="1" ht="12">
      <c r="A53" s="120"/>
      <c r="B53" s="121"/>
      <c r="C53" s="553"/>
      <c r="D53" s="99"/>
      <c r="E53" s="553"/>
      <c r="F53" s="99"/>
      <c r="G53" s="125">
        <f t="shared" si="8"/>
        <v>14485</v>
      </c>
      <c r="H53" s="174"/>
      <c r="I53" s="117"/>
      <c r="J53" s="184"/>
      <c r="K53" s="117"/>
      <c r="L53" s="184"/>
      <c r="M53" s="131"/>
      <c r="N53" s="184"/>
      <c r="O53" s="130"/>
      <c r="P53" s="122">
        <f t="shared" si="12"/>
        <v>0</v>
      </c>
      <c r="Q53" s="122">
        <f t="shared" si="10"/>
        <v>0</v>
      </c>
      <c r="R53" s="117"/>
      <c r="S53" s="117"/>
      <c r="T53" s="126">
        <f t="shared" si="20"/>
        <v>0</v>
      </c>
      <c r="U53" s="129">
        <f t="shared" si="7"/>
        <v>0</v>
      </c>
      <c r="V53" s="129">
        <f t="shared" si="21"/>
        <v>0</v>
      </c>
      <c r="W53" s="129">
        <f t="shared" si="22"/>
        <v>0</v>
      </c>
      <c r="X53" s="129">
        <f t="shared" si="23"/>
        <v>0</v>
      </c>
      <c r="Y53" s="129">
        <f t="shared" si="24"/>
        <v>0</v>
      </c>
      <c r="Z53" s="129">
        <f t="shared" si="25"/>
        <v>0</v>
      </c>
      <c r="AA53" s="129">
        <f t="shared" si="26"/>
        <v>0</v>
      </c>
    </row>
    <row r="54" spans="1:27" s="100" customFormat="1" ht="12">
      <c r="A54" s="120"/>
      <c r="B54" s="121"/>
      <c r="C54" s="553"/>
      <c r="D54" s="99"/>
      <c r="E54" s="553"/>
      <c r="F54" s="99"/>
      <c r="G54" s="125">
        <f t="shared" si="8"/>
        <v>14485</v>
      </c>
      <c r="H54" s="174"/>
      <c r="I54" s="117"/>
      <c r="J54" s="184"/>
      <c r="K54" s="117"/>
      <c r="L54" s="184"/>
      <c r="M54" s="131"/>
      <c r="N54" s="184"/>
      <c r="O54" s="130"/>
      <c r="P54" s="122">
        <f t="shared" si="12"/>
        <v>0</v>
      </c>
      <c r="Q54" s="122">
        <f t="shared" si="10"/>
        <v>0</v>
      </c>
      <c r="R54" s="117"/>
      <c r="S54" s="117"/>
      <c r="T54" s="126">
        <f t="shared" si="20"/>
        <v>0</v>
      </c>
      <c r="U54" s="129">
        <f t="shared" si="7"/>
        <v>0</v>
      </c>
      <c r="V54" s="129">
        <f t="shared" si="21"/>
        <v>0</v>
      </c>
      <c r="W54" s="129">
        <f t="shared" si="22"/>
        <v>0</v>
      </c>
      <c r="X54" s="129">
        <f t="shared" si="23"/>
        <v>0</v>
      </c>
      <c r="Y54" s="129">
        <f t="shared" si="24"/>
        <v>0</v>
      </c>
      <c r="Z54" s="129">
        <f t="shared" si="25"/>
        <v>0</v>
      </c>
      <c r="AA54" s="129">
        <f t="shared" si="26"/>
        <v>0</v>
      </c>
    </row>
    <row r="55" spans="1:27" s="100" customFormat="1" ht="12">
      <c r="A55" s="120"/>
      <c r="B55" s="121"/>
      <c r="C55" s="553"/>
      <c r="D55" s="99"/>
      <c r="E55" s="553"/>
      <c r="F55" s="99"/>
      <c r="G55" s="125">
        <f t="shared" si="8"/>
        <v>14485</v>
      </c>
      <c r="H55" s="174"/>
      <c r="I55" s="117"/>
      <c r="J55" s="184"/>
      <c r="K55" s="117"/>
      <c r="L55" s="184"/>
      <c r="M55" s="131"/>
      <c r="N55" s="184"/>
      <c r="O55" s="130"/>
      <c r="P55" s="122">
        <f t="shared" si="12"/>
        <v>0</v>
      </c>
      <c r="Q55" s="122">
        <f t="shared" si="10"/>
        <v>0</v>
      </c>
      <c r="R55" s="117"/>
      <c r="S55" s="117"/>
      <c r="T55" s="126">
        <f t="shared" si="20"/>
        <v>0</v>
      </c>
      <c r="U55" s="129">
        <f t="shared" si="7"/>
        <v>0</v>
      </c>
      <c r="V55" s="129">
        <f t="shared" si="21"/>
        <v>0</v>
      </c>
      <c r="W55" s="129">
        <f t="shared" si="22"/>
        <v>0</v>
      </c>
      <c r="X55" s="129">
        <f t="shared" si="23"/>
        <v>0</v>
      </c>
      <c r="Y55" s="129">
        <f t="shared" si="24"/>
        <v>0</v>
      </c>
      <c r="Z55" s="129">
        <f t="shared" si="25"/>
        <v>0</v>
      </c>
      <c r="AA55" s="129">
        <f t="shared" si="26"/>
        <v>0</v>
      </c>
    </row>
    <row r="56" spans="1:27" s="100" customFormat="1" ht="12">
      <c r="A56" s="120"/>
      <c r="B56" s="121"/>
      <c r="C56" s="553"/>
      <c r="D56" s="99"/>
      <c r="E56" s="553"/>
      <c r="F56" s="99"/>
      <c r="G56" s="125">
        <f t="shared" si="8"/>
        <v>14485</v>
      </c>
      <c r="H56" s="174"/>
      <c r="I56" s="117"/>
      <c r="J56" s="184"/>
      <c r="K56" s="117"/>
      <c r="L56" s="184"/>
      <c r="M56" s="131"/>
      <c r="N56" s="184"/>
      <c r="O56" s="130"/>
      <c r="P56" s="122">
        <f t="shared" si="12"/>
        <v>0</v>
      </c>
      <c r="Q56" s="122">
        <f t="shared" si="10"/>
        <v>0</v>
      </c>
      <c r="R56" s="117"/>
      <c r="S56" s="117"/>
      <c r="T56" s="126">
        <f t="shared" si="20"/>
        <v>0</v>
      </c>
      <c r="U56" s="129">
        <f t="shared" si="7"/>
        <v>0</v>
      </c>
      <c r="V56" s="129">
        <f t="shared" si="21"/>
        <v>0</v>
      </c>
      <c r="W56" s="129">
        <f t="shared" si="22"/>
        <v>0</v>
      </c>
      <c r="X56" s="129">
        <f t="shared" si="23"/>
        <v>0</v>
      </c>
      <c r="Y56" s="129">
        <f t="shared" si="24"/>
        <v>0</v>
      </c>
      <c r="Z56" s="129">
        <f t="shared" si="25"/>
        <v>0</v>
      </c>
      <c r="AA56" s="129">
        <f t="shared" si="26"/>
        <v>0</v>
      </c>
    </row>
    <row r="57" spans="1:27" s="100" customFormat="1" ht="12">
      <c r="A57" s="120"/>
      <c r="B57" s="121"/>
      <c r="C57" s="553"/>
      <c r="D57" s="99"/>
      <c r="E57" s="553"/>
      <c r="F57" s="99"/>
      <c r="G57" s="125">
        <f t="shared" si="8"/>
        <v>14485</v>
      </c>
      <c r="H57" s="174"/>
      <c r="I57" s="117"/>
      <c r="J57" s="184"/>
      <c r="K57" s="117"/>
      <c r="L57" s="184"/>
      <c r="M57" s="131"/>
      <c r="N57" s="184"/>
      <c r="O57" s="130"/>
      <c r="P57" s="122">
        <f t="shared" si="12"/>
        <v>0</v>
      </c>
      <c r="Q57" s="122">
        <f t="shared" si="10"/>
        <v>0</v>
      </c>
      <c r="R57" s="117"/>
      <c r="S57" s="117"/>
      <c r="T57" s="126">
        <f t="shared" si="20"/>
        <v>0</v>
      </c>
      <c r="U57" s="129">
        <f t="shared" si="7"/>
        <v>0</v>
      </c>
      <c r="V57" s="129">
        <f t="shared" si="21"/>
        <v>0</v>
      </c>
      <c r="W57" s="129">
        <f t="shared" si="22"/>
        <v>0</v>
      </c>
      <c r="X57" s="129">
        <f t="shared" si="23"/>
        <v>0</v>
      </c>
      <c r="Y57" s="129">
        <f t="shared" si="24"/>
        <v>0</v>
      </c>
      <c r="Z57" s="129">
        <f t="shared" si="25"/>
        <v>0</v>
      </c>
      <c r="AA57" s="129">
        <f t="shared" si="26"/>
        <v>0</v>
      </c>
    </row>
    <row r="58" spans="1:27" s="100" customFormat="1" ht="12">
      <c r="A58" s="120"/>
      <c r="B58" s="121"/>
      <c r="C58" s="553"/>
      <c r="D58" s="99"/>
      <c r="E58" s="553"/>
      <c r="F58" s="99"/>
      <c r="G58" s="125">
        <f t="shared" si="8"/>
        <v>14485</v>
      </c>
      <c r="H58" s="174"/>
      <c r="I58" s="117"/>
      <c r="J58" s="184"/>
      <c r="K58" s="117"/>
      <c r="L58" s="184"/>
      <c r="M58" s="131"/>
      <c r="N58" s="184"/>
      <c r="O58" s="130"/>
      <c r="P58" s="122">
        <f aca="true" t="shared" si="27" ref="P58:P63">U58+V58+W58+X58+Z58+AA58+Y58</f>
        <v>0</v>
      </c>
      <c r="Q58" s="122">
        <f aca="true" t="shared" si="28" ref="Q58:Q63">P58</f>
        <v>0</v>
      </c>
      <c r="R58" s="117"/>
      <c r="S58" s="117"/>
      <c r="T58" s="126">
        <f aca="true" t="shared" si="29" ref="T58:T63">H58+((I58+K58)/60)*50</f>
        <v>0</v>
      </c>
      <c r="U58" s="129">
        <f t="shared" si="7"/>
        <v>0</v>
      </c>
      <c r="V58" s="129">
        <f aca="true" t="shared" si="30" ref="V58:V63">I58*0.25</f>
        <v>0</v>
      </c>
      <c r="W58" s="129">
        <f aca="true" t="shared" si="31" ref="W58:W63">J58*0.15</f>
        <v>0</v>
      </c>
      <c r="X58" s="129">
        <f aca="true" t="shared" si="32" ref="X58:X63">K58*0.25</f>
        <v>0</v>
      </c>
      <c r="Y58" s="129">
        <f aca="true" t="shared" si="33" ref="Y58:Y63">L58*0.15</f>
        <v>0</v>
      </c>
      <c r="Z58" s="129">
        <f aca="true" t="shared" si="34" ref="Z58:Z63">M58*0.15</f>
        <v>0</v>
      </c>
      <c r="AA58" s="129">
        <f aca="true" t="shared" si="35" ref="AA58:AA63">N58*0.15</f>
        <v>0</v>
      </c>
    </row>
    <row r="59" spans="1:27" s="100" customFormat="1" ht="12">
      <c r="A59" s="120"/>
      <c r="B59" s="121"/>
      <c r="C59" s="553"/>
      <c r="D59" s="99"/>
      <c r="E59" s="553"/>
      <c r="F59" s="99"/>
      <c r="G59" s="125">
        <f t="shared" si="8"/>
        <v>14485</v>
      </c>
      <c r="H59" s="174"/>
      <c r="I59" s="117"/>
      <c r="J59" s="184"/>
      <c r="K59" s="117"/>
      <c r="L59" s="184"/>
      <c r="M59" s="131"/>
      <c r="N59" s="184"/>
      <c r="O59" s="130"/>
      <c r="P59" s="122">
        <f t="shared" si="27"/>
        <v>0</v>
      </c>
      <c r="Q59" s="122">
        <f t="shared" si="28"/>
        <v>0</v>
      </c>
      <c r="R59" s="117"/>
      <c r="S59" s="117"/>
      <c r="T59" s="126">
        <f t="shared" si="29"/>
        <v>0</v>
      </c>
      <c r="U59" s="129">
        <f t="shared" si="7"/>
        <v>0</v>
      </c>
      <c r="V59" s="129">
        <f t="shared" si="30"/>
        <v>0</v>
      </c>
      <c r="W59" s="129">
        <f t="shared" si="31"/>
        <v>0</v>
      </c>
      <c r="X59" s="129">
        <f t="shared" si="32"/>
        <v>0</v>
      </c>
      <c r="Y59" s="129">
        <f t="shared" si="33"/>
        <v>0</v>
      </c>
      <c r="Z59" s="129">
        <f t="shared" si="34"/>
        <v>0</v>
      </c>
      <c r="AA59" s="129">
        <f t="shared" si="35"/>
        <v>0</v>
      </c>
    </row>
    <row r="60" spans="1:27" s="100" customFormat="1" ht="12" customHeight="1">
      <c r="A60" s="120"/>
      <c r="B60" s="121"/>
      <c r="C60" s="553"/>
      <c r="D60" s="99"/>
      <c r="E60" s="553"/>
      <c r="F60" s="99"/>
      <c r="G60" s="125">
        <f t="shared" si="8"/>
        <v>14485</v>
      </c>
      <c r="H60" s="174"/>
      <c r="I60" s="117"/>
      <c r="J60" s="184"/>
      <c r="K60" s="117"/>
      <c r="L60" s="184"/>
      <c r="M60" s="131"/>
      <c r="N60" s="184"/>
      <c r="O60" s="130"/>
      <c r="P60" s="122">
        <f t="shared" si="27"/>
        <v>0</v>
      </c>
      <c r="Q60" s="122">
        <f t="shared" si="28"/>
        <v>0</v>
      </c>
      <c r="R60" s="117"/>
      <c r="S60" s="117"/>
      <c r="T60" s="126">
        <f t="shared" si="29"/>
        <v>0</v>
      </c>
      <c r="U60" s="129">
        <f t="shared" si="7"/>
        <v>0</v>
      </c>
      <c r="V60" s="129">
        <f t="shared" si="30"/>
        <v>0</v>
      </c>
      <c r="W60" s="129">
        <f t="shared" si="31"/>
        <v>0</v>
      </c>
      <c r="X60" s="129">
        <f t="shared" si="32"/>
        <v>0</v>
      </c>
      <c r="Y60" s="129">
        <f t="shared" si="33"/>
        <v>0</v>
      </c>
      <c r="Z60" s="129">
        <f t="shared" si="34"/>
        <v>0</v>
      </c>
      <c r="AA60" s="129">
        <f t="shared" si="35"/>
        <v>0</v>
      </c>
    </row>
    <row r="61" spans="1:27" s="100" customFormat="1" ht="12">
      <c r="A61" s="120"/>
      <c r="B61" s="121"/>
      <c r="C61" s="553"/>
      <c r="D61" s="99"/>
      <c r="E61" s="553"/>
      <c r="F61" s="99"/>
      <c r="G61" s="125">
        <f t="shared" si="8"/>
        <v>14485</v>
      </c>
      <c r="H61" s="174"/>
      <c r="I61" s="117"/>
      <c r="J61" s="184"/>
      <c r="K61" s="117"/>
      <c r="L61" s="184"/>
      <c r="M61" s="131"/>
      <c r="N61" s="184"/>
      <c r="O61" s="130"/>
      <c r="P61" s="122">
        <f t="shared" si="27"/>
        <v>0</v>
      </c>
      <c r="Q61" s="122">
        <f t="shared" si="28"/>
        <v>0</v>
      </c>
      <c r="R61" s="117"/>
      <c r="S61" s="117"/>
      <c r="T61" s="126">
        <f t="shared" si="29"/>
        <v>0</v>
      </c>
      <c r="U61" s="129">
        <f t="shared" si="7"/>
        <v>0</v>
      </c>
      <c r="V61" s="129">
        <f t="shared" si="30"/>
        <v>0</v>
      </c>
      <c r="W61" s="129">
        <f t="shared" si="31"/>
        <v>0</v>
      </c>
      <c r="X61" s="129">
        <f t="shared" si="32"/>
        <v>0</v>
      </c>
      <c r="Y61" s="129">
        <f t="shared" si="33"/>
        <v>0</v>
      </c>
      <c r="Z61" s="129">
        <f t="shared" si="34"/>
        <v>0</v>
      </c>
      <c r="AA61" s="129">
        <f t="shared" si="35"/>
        <v>0</v>
      </c>
    </row>
    <row r="62" spans="1:27" s="100" customFormat="1" ht="12">
      <c r="A62" s="120"/>
      <c r="B62" s="121"/>
      <c r="C62" s="553"/>
      <c r="D62" s="99"/>
      <c r="E62" s="553"/>
      <c r="F62" s="99"/>
      <c r="G62" s="125">
        <f t="shared" si="8"/>
        <v>14485</v>
      </c>
      <c r="H62" s="174"/>
      <c r="I62" s="117"/>
      <c r="J62" s="184"/>
      <c r="K62" s="117"/>
      <c r="L62" s="184"/>
      <c r="M62" s="131"/>
      <c r="N62" s="184"/>
      <c r="O62" s="130"/>
      <c r="P62" s="122">
        <f t="shared" si="27"/>
        <v>0</v>
      </c>
      <c r="Q62" s="122">
        <f t="shared" si="28"/>
        <v>0</v>
      </c>
      <c r="R62" s="117"/>
      <c r="S62" s="117"/>
      <c r="T62" s="126">
        <f t="shared" si="29"/>
        <v>0</v>
      </c>
      <c r="U62" s="129">
        <f t="shared" si="7"/>
        <v>0</v>
      </c>
      <c r="V62" s="129">
        <f t="shared" si="30"/>
        <v>0</v>
      </c>
      <c r="W62" s="129">
        <f t="shared" si="31"/>
        <v>0</v>
      </c>
      <c r="X62" s="129">
        <f t="shared" si="32"/>
        <v>0</v>
      </c>
      <c r="Y62" s="129">
        <f t="shared" si="33"/>
        <v>0</v>
      </c>
      <c r="Z62" s="129">
        <f t="shared" si="34"/>
        <v>0</v>
      </c>
      <c r="AA62" s="129">
        <f t="shared" si="35"/>
        <v>0</v>
      </c>
    </row>
    <row r="63" spans="1:27" s="100" customFormat="1" ht="12">
      <c r="A63" s="120"/>
      <c r="B63" s="121"/>
      <c r="C63" s="553"/>
      <c r="D63" s="99"/>
      <c r="E63" s="553"/>
      <c r="F63" s="99"/>
      <c r="G63" s="125">
        <f t="shared" si="8"/>
        <v>14485</v>
      </c>
      <c r="H63" s="174"/>
      <c r="I63" s="117"/>
      <c r="J63" s="184"/>
      <c r="K63" s="117"/>
      <c r="L63" s="184"/>
      <c r="M63" s="131"/>
      <c r="N63" s="184"/>
      <c r="O63" s="130"/>
      <c r="P63" s="122">
        <f t="shared" si="27"/>
        <v>0</v>
      </c>
      <c r="Q63" s="122">
        <f t="shared" si="28"/>
        <v>0</v>
      </c>
      <c r="R63" s="117"/>
      <c r="S63" s="117"/>
      <c r="T63" s="126">
        <f t="shared" si="29"/>
        <v>0</v>
      </c>
      <c r="U63" s="129">
        <f t="shared" si="7"/>
        <v>0</v>
      </c>
      <c r="V63" s="129">
        <f t="shared" si="30"/>
        <v>0</v>
      </c>
      <c r="W63" s="129">
        <f t="shared" si="31"/>
        <v>0</v>
      </c>
      <c r="X63" s="129">
        <f t="shared" si="32"/>
        <v>0</v>
      </c>
      <c r="Y63" s="129">
        <f t="shared" si="33"/>
        <v>0</v>
      </c>
      <c r="Z63" s="129">
        <f t="shared" si="34"/>
        <v>0</v>
      </c>
      <c r="AA63" s="129">
        <f t="shared" si="35"/>
        <v>0</v>
      </c>
    </row>
    <row r="64" spans="1:27" s="100" customFormat="1" ht="12">
      <c r="A64" s="120"/>
      <c r="B64" s="121"/>
      <c r="C64" s="553"/>
      <c r="D64" s="99"/>
      <c r="E64" s="553"/>
      <c r="F64" s="99"/>
      <c r="G64" s="125">
        <f t="shared" si="8"/>
        <v>14485</v>
      </c>
      <c r="H64" s="174"/>
      <c r="I64" s="117"/>
      <c r="J64" s="184"/>
      <c r="K64" s="117"/>
      <c r="L64" s="184"/>
      <c r="M64" s="131"/>
      <c r="N64" s="184"/>
      <c r="O64" s="130"/>
      <c r="P64" s="122">
        <f>U64+V64+W64+X64+Z64+AA64+Y64</f>
        <v>0</v>
      </c>
      <c r="Q64" s="122">
        <f>P64</f>
        <v>0</v>
      </c>
      <c r="R64" s="117"/>
      <c r="S64" s="117"/>
      <c r="T64" s="126">
        <f>H64+((I64+K64)/60)*50</f>
        <v>0</v>
      </c>
      <c r="U64" s="129">
        <f t="shared" si="7"/>
        <v>0</v>
      </c>
      <c r="V64" s="129">
        <f>I64*0.25</f>
        <v>0</v>
      </c>
      <c r="W64" s="129">
        <f>J64*0.15</f>
        <v>0</v>
      </c>
      <c r="X64" s="129">
        <f>K64*0.25</f>
        <v>0</v>
      </c>
      <c r="Y64" s="129">
        <f>L64*0.15</f>
        <v>0</v>
      </c>
      <c r="Z64" s="129">
        <f>M64*0.15</f>
        <v>0</v>
      </c>
      <c r="AA64" s="129">
        <f>N64*0.15</f>
        <v>0</v>
      </c>
    </row>
    <row r="65" spans="1:27" s="100" customFormat="1" ht="12">
      <c r="A65" s="120"/>
      <c r="B65" s="121"/>
      <c r="C65" s="553"/>
      <c r="D65" s="99"/>
      <c r="E65" s="553"/>
      <c r="F65" s="99"/>
      <c r="G65" s="125">
        <f t="shared" si="8"/>
        <v>14485</v>
      </c>
      <c r="H65" s="174"/>
      <c r="I65" s="117"/>
      <c r="J65" s="184"/>
      <c r="K65" s="117"/>
      <c r="L65" s="184"/>
      <c r="M65" s="131"/>
      <c r="N65" s="184"/>
      <c r="O65" s="130"/>
      <c r="P65" s="122">
        <f>U65+V65+W65+X65+Z65+AA65+Y65</f>
        <v>0</v>
      </c>
      <c r="Q65" s="122">
        <f>P65</f>
        <v>0</v>
      </c>
      <c r="R65" s="117"/>
      <c r="S65" s="117"/>
      <c r="T65" s="126">
        <f>H65+((I65+K65)/60)*50</f>
        <v>0</v>
      </c>
      <c r="U65" s="129">
        <f t="shared" si="7"/>
        <v>0</v>
      </c>
      <c r="V65" s="129">
        <f>I65*0.25</f>
        <v>0</v>
      </c>
      <c r="W65" s="129">
        <f>J65*0.15</f>
        <v>0</v>
      </c>
      <c r="X65" s="129">
        <f>K65*0.25</f>
        <v>0</v>
      </c>
      <c r="Y65" s="129">
        <f>L65*0.15</f>
        <v>0</v>
      </c>
      <c r="Z65" s="129">
        <f>M65*0.15</f>
        <v>0</v>
      </c>
      <c r="AA65" s="129">
        <f>N65*0.15</f>
        <v>0</v>
      </c>
    </row>
    <row r="66" spans="1:27" s="100" customFormat="1" ht="12">
      <c r="A66" s="120"/>
      <c r="B66" s="121"/>
      <c r="C66" s="553"/>
      <c r="D66" s="99"/>
      <c r="E66" s="553"/>
      <c r="F66" s="99"/>
      <c r="G66" s="125">
        <f t="shared" si="8"/>
        <v>14485</v>
      </c>
      <c r="H66" s="174"/>
      <c r="I66" s="117"/>
      <c r="J66" s="184"/>
      <c r="K66" s="117"/>
      <c r="L66" s="184"/>
      <c r="M66" s="131"/>
      <c r="N66" s="184"/>
      <c r="O66" s="130"/>
      <c r="P66" s="122">
        <f>U66+V66+W66+X66+Z66+AA66+Y66</f>
        <v>0</v>
      </c>
      <c r="Q66" s="122">
        <f>P66</f>
        <v>0</v>
      </c>
      <c r="R66" s="117"/>
      <c r="S66" s="117"/>
      <c r="T66" s="126">
        <f>H66+((I66+K66)/60)*50</f>
        <v>0</v>
      </c>
      <c r="U66" s="129">
        <f t="shared" si="7"/>
        <v>0</v>
      </c>
      <c r="V66" s="129">
        <f>I66*0.25</f>
        <v>0</v>
      </c>
      <c r="W66" s="129">
        <f>J66*0.15</f>
        <v>0</v>
      </c>
      <c r="X66" s="129">
        <f>K66*0.25</f>
        <v>0</v>
      </c>
      <c r="Y66" s="129">
        <f>L66*0.15</f>
        <v>0</v>
      </c>
      <c r="Z66" s="129">
        <f>M66*0.15</f>
        <v>0</v>
      </c>
      <c r="AA66" s="129">
        <f>N66*0.15</f>
        <v>0</v>
      </c>
    </row>
    <row r="67" spans="1:27" s="100" customFormat="1" ht="12">
      <c r="A67" s="120"/>
      <c r="B67" s="121"/>
      <c r="C67" s="553"/>
      <c r="D67" s="99"/>
      <c r="E67" s="553"/>
      <c r="F67" s="99"/>
      <c r="G67" s="125">
        <f t="shared" si="8"/>
        <v>14485</v>
      </c>
      <c r="H67" s="174"/>
      <c r="I67" s="117"/>
      <c r="J67" s="184"/>
      <c r="K67" s="117"/>
      <c r="L67" s="184"/>
      <c r="M67" s="131"/>
      <c r="N67" s="184"/>
      <c r="O67" s="130"/>
      <c r="P67" s="122">
        <f>U67+V67+W67+X67+Z67+AA67+Y67</f>
        <v>0</v>
      </c>
      <c r="Q67" s="122">
        <f>P67</f>
        <v>0</v>
      </c>
      <c r="R67" s="117"/>
      <c r="S67" s="117"/>
      <c r="T67" s="126">
        <f>H67+((I67+K67)/60)*50</f>
        <v>0</v>
      </c>
      <c r="U67" s="129">
        <f t="shared" si="7"/>
        <v>0</v>
      </c>
      <c r="V67" s="129">
        <f>I67*0.25</f>
        <v>0</v>
      </c>
      <c r="W67" s="129">
        <f>J67*0.15</f>
        <v>0</v>
      </c>
      <c r="X67" s="129">
        <f>K67*0.25</f>
        <v>0</v>
      </c>
      <c r="Y67" s="129">
        <f>L67*0.15</f>
        <v>0</v>
      </c>
      <c r="Z67" s="129">
        <f>M67*0.15</f>
        <v>0</v>
      </c>
      <c r="AA67" s="129">
        <f>N67*0.15</f>
        <v>0</v>
      </c>
    </row>
    <row r="68" spans="1:27" s="100" customFormat="1" ht="12">
      <c r="A68" s="120"/>
      <c r="B68" s="121"/>
      <c r="C68" s="553"/>
      <c r="D68" s="99"/>
      <c r="E68" s="553"/>
      <c r="F68" s="99"/>
      <c r="G68" s="125">
        <f t="shared" si="8"/>
        <v>14485</v>
      </c>
      <c r="H68" s="174"/>
      <c r="I68" s="117"/>
      <c r="J68" s="184"/>
      <c r="K68" s="117"/>
      <c r="L68" s="184"/>
      <c r="M68" s="131"/>
      <c r="N68" s="184"/>
      <c r="O68" s="130"/>
      <c r="P68" s="122">
        <f>U68+V68+W68+X68+Z68+AA68+Y68</f>
        <v>0</v>
      </c>
      <c r="Q68" s="122">
        <f>P68</f>
        <v>0</v>
      </c>
      <c r="R68" s="117"/>
      <c r="S68" s="117"/>
      <c r="T68" s="126">
        <f>H68+((I68+K68)/60)*50</f>
        <v>0</v>
      </c>
      <c r="U68" s="129">
        <f t="shared" si="7"/>
        <v>0</v>
      </c>
      <c r="V68" s="129">
        <f>I68*0.25</f>
        <v>0</v>
      </c>
      <c r="W68" s="129">
        <f>J68*0.15</f>
        <v>0</v>
      </c>
      <c r="X68" s="129">
        <f>K68*0.25</f>
        <v>0</v>
      </c>
      <c r="Y68" s="129">
        <f>L68*0.15</f>
        <v>0</v>
      </c>
      <c r="Z68" s="129">
        <f>M68*0.15</f>
        <v>0</v>
      </c>
      <c r="AA68" s="129">
        <f>N68*0.15</f>
        <v>0</v>
      </c>
    </row>
    <row r="69" spans="1:27" s="100" customFormat="1" ht="12">
      <c r="A69" s="120"/>
      <c r="B69" s="121"/>
      <c r="C69" s="553"/>
      <c r="D69" s="99"/>
      <c r="E69" s="553"/>
      <c r="F69" s="99"/>
      <c r="G69" s="125">
        <f t="shared" si="8"/>
        <v>14485</v>
      </c>
      <c r="H69" s="174"/>
      <c r="I69" s="117"/>
      <c r="J69" s="184"/>
      <c r="K69" s="117"/>
      <c r="L69" s="184"/>
      <c r="M69" s="131"/>
      <c r="N69" s="184"/>
      <c r="O69" s="130"/>
      <c r="P69" s="122">
        <f>U69+V69+W69+X69+Z69+AA69+Y69</f>
        <v>0</v>
      </c>
      <c r="Q69" s="122">
        <f>P69</f>
        <v>0</v>
      </c>
      <c r="R69" s="117"/>
      <c r="S69" s="117"/>
      <c r="T69" s="126">
        <f>H69+((I69+K69)/60)*50</f>
        <v>0</v>
      </c>
      <c r="U69" s="129">
        <f t="shared" si="7"/>
        <v>0</v>
      </c>
      <c r="V69" s="129">
        <f>I69*0.25</f>
        <v>0</v>
      </c>
      <c r="W69" s="129">
        <f>J69*0.15</f>
        <v>0</v>
      </c>
      <c r="X69" s="129">
        <f>K69*0.25</f>
        <v>0</v>
      </c>
      <c r="Y69" s="129">
        <f>L69*0.15</f>
        <v>0</v>
      </c>
      <c r="Z69" s="129">
        <f>M69*0.15</f>
        <v>0</v>
      </c>
      <c r="AA69" s="129">
        <f>N69*0.15</f>
        <v>0</v>
      </c>
    </row>
    <row r="70" spans="1:27" s="100" customFormat="1" ht="12">
      <c r="A70" s="120"/>
      <c r="B70" s="121"/>
      <c r="C70" s="553"/>
      <c r="D70" s="99"/>
      <c r="E70" s="553"/>
      <c r="F70" s="99"/>
      <c r="G70" s="125">
        <f>G69+H69</f>
        <v>14485</v>
      </c>
      <c r="H70" s="174"/>
      <c r="I70" s="117"/>
      <c r="J70" s="184"/>
      <c r="K70" s="117"/>
      <c r="L70" s="184"/>
      <c r="M70" s="131"/>
      <c r="N70" s="184"/>
      <c r="O70" s="130"/>
      <c r="P70" s="122">
        <f>U70+V70+W70+X70+Z70+AA70+Y70</f>
        <v>0</v>
      </c>
      <c r="Q70" s="122">
        <f>P70</f>
        <v>0</v>
      </c>
      <c r="R70" s="117"/>
      <c r="S70" s="117"/>
      <c r="T70" s="126">
        <f>H70+((I70+K70)/60)*50</f>
        <v>0</v>
      </c>
      <c r="U70" s="129">
        <f t="shared" si="7"/>
        <v>0</v>
      </c>
      <c r="V70" s="129">
        <f>I70*0.25</f>
        <v>0</v>
      </c>
      <c r="W70" s="129">
        <f>J70*0.15</f>
        <v>0</v>
      </c>
      <c r="X70" s="129">
        <f>K70*0.25</f>
        <v>0</v>
      </c>
      <c r="Y70" s="129">
        <f>L70*0.15</f>
        <v>0</v>
      </c>
      <c r="Z70" s="129">
        <f>M70*0.15</f>
        <v>0</v>
      </c>
      <c r="AA70" s="129">
        <f>N70*0.15</f>
        <v>0</v>
      </c>
    </row>
    <row r="71" spans="1:27" s="100" customFormat="1" ht="12">
      <c r="A71" s="120"/>
      <c r="B71" s="121"/>
      <c r="C71" s="553"/>
      <c r="D71" s="99"/>
      <c r="E71" s="553"/>
      <c r="F71" s="99"/>
      <c r="G71" s="125">
        <f aca="true" t="shared" si="36" ref="G71:G129">G70+H70</f>
        <v>14485</v>
      </c>
      <c r="H71" s="174"/>
      <c r="I71" s="117"/>
      <c r="J71" s="184"/>
      <c r="K71" s="117"/>
      <c r="L71" s="184"/>
      <c r="M71" s="131"/>
      <c r="N71" s="184"/>
      <c r="O71" s="130"/>
      <c r="P71" s="122">
        <f aca="true" t="shared" si="37" ref="P71:P98">U71+V71+W71+X71+Z71+AA71+Y71</f>
        <v>0</v>
      </c>
      <c r="Q71" s="122">
        <f aca="true" t="shared" si="38" ref="Q71:Q98">P71</f>
        <v>0</v>
      </c>
      <c r="R71" s="117"/>
      <c r="S71" s="117"/>
      <c r="T71" s="126">
        <f aca="true" t="shared" si="39" ref="T71:T99">H71+((I71+K71)/60)*50</f>
        <v>0</v>
      </c>
      <c r="U71" s="129">
        <f aca="true" t="shared" si="40" ref="U71:U99">H71*0.4</f>
        <v>0</v>
      </c>
      <c r="V71" s="129">
        <f aca="true" t="shared" si="41" ref="V71:V99">I71*0.25</f>
        <v>0</v>
      </c>
      <c r="W71" s="129">
        <f aca="true" t="shared" si="42" ref="W71:W99">J71*0.15</f>
        <v>0</v>
      </c>
      <c r="X71" s="129">
        <f aca="true" t="shared" si="43" ref="X71:X99">K71*0.25</f>
        <v>0</v>
      </c>
      <c r="Y71" s="129">
        <f aca="true" t="shared" si="44" ref="Y71:Y99">L71*0.15</f>
        <v>0</v>
      </c>
      <c r="Z71" s="129">
        <f aca="true" t="shared" si="45" ref="Z71:Z99">M71*0.15</f>
        <v>0</v>
      </c>
      <c r="AA71" s="129">
        <f aca="true" t="shared" si="46" ref="AA71:AA99">N71*0.15</f>
        <v>0</v>
      </c>
    </row>
    <row r="72" spans="1:27" s="100" customFormat="1" ht="12">
      <c r="A72" s="120"/>
      <c r="B72" s="121"/>
      <c r="C72" s="553"/>
      <c r="D72" s="99"/>
      <c r="E72" s="553"/>
      <c r="F72" s="99"/>
      <c r="G72" s="125">
        <f t="shared" si="36"/>
        <v>14485</v>
      </c>
      <c r="H72" s="174"/>
      <c r="I72" s="117"/>
      <c r="J72" s="184"/>
      <c r="K72" s="117"/>
      <c r="L72" s="184"/>
      <c r="M72" s="131"/>
      <c r="N72" s="184"/>
      <c r="O72" s="130"/>
      <c r="P72" s="122">
        <f t="shared" si="37"/>
        <v>0</v>
      </c>
      <c r="Q72" s="122">
        <f t="shared" si="38"/>
        <v>0</v>
      </c>
      <c r="R72" s="117"/>
      <c r="S72" s="117"/>
      <c r="T72" s="126">
        <f t="shared" si="39"/>
        <v>0</v>
      </c>
      <c r="U72" s="129">
        <f t="shared" si="40"/>
        <v>0</v>
      </c>
      <c r="V72" s="129">
        <f t="shared" si="41"/>
        <v>0</v>
      </c>
      <c r="W72" s="129">
        <f t="shared" si="42"/>
        <v>0</v>
      </c>
      <c r="X72" s="129">
        <f t="shared" si="43"/>
        <v>0</v>
      </c>
      <c r="Y72" s="129">
        <f t="shared" si="44"/>
        <v>0</v>
      </c>
      <c r="Z72" s="129">
        <f t="shared" si="45"/>
        <v>0</v>
      </c>
      <c r="AA72" s="129">
        <f t="shared" si="46"/>
        <v>0</v>
      </c>
    </row>
    <row r="73" spans="1:27" s="100" customFormat="1" ht="12">
      <c r="A73" s="120"/>
      <c r="B73" s="121"/>
      <c r="C73" s="553"/>
      <c r="D73" s="99"/>
      <c r="E73" s="553"/>
      <c r="F73" s="99"/>
      <c r="G73" s="125">
        <f t="shared" si="36"/>
        <v>14485</v>
      </c>
      <c r="H73" s="174"/>
      <c r="I73" s="117"/>
      <c r="J73" s="184"/>
      <c r="K73" s="117"/>
      <c r="L73" s="184"/>
      <c r="M73" s="131"/>
      <c r="N73" s="184"/>
      <c r="O73" s="130"/>
      <c r="P73" s="122">
        <f t="shared" si="37"/>
        <v>0</v>
      </c>
      <c r="Q73" s="122">
        <f t="shared" si="38"/>
        <v>0</v>
      </c>
      <c r="R73" s="117"/>
      <c r="S73" s="117"/>
      <c r="T73" s="126">
        <f t="shared" si="39"/>
        <v>0</v>
      </c>
      <c r="U73" s="129">
        <f t="shared" si="40"/>
        <v>0</v>
      </c>
      <c r="V73" s="129">
        <f t="shared" si="41"/>
        <v>0</v>
      </c>
      <c r="W73" s="129">
        <f t="shared" si="42"/>
        <v>0</v>
      </c>
      <c r="X73" s="129">
        <f t="shared" si="43"/>
        <v>0</v>
      </c>
      <c r="Y73" s="129">
        <f t="shared" si="44"/>
        <v>0</v>
      </c>
      <c r="Z73" s="129">
        <f t="shared" si="45"/>
        <v>0</v>
      </c>
      <c r="AA73" s="129">
        <f t="shared" si="46"/>
        <v>0</v>
      </c>
    </row>
    <row r="74" spans="1:27" s="100" customFormat="1" ht="12">
      <c r="A74" s="120"/>
      <c r="B74" s="121"/>
      <c r="C74" s="553"/>
      <c r="D74" s="99"/>
      <c r="E74" s="553"/>
      <c r="F74" s="99"/>
      <c r="G74" s="125">
        <f t="shared" si="36"/>
        <v>14485</v>
      </c>
      <c r="H74" s="174"/>
      <c r="I74" s="117"/>
      <c r="J74" s="184"/>
      <c r="K74" s="117"/>
      <c r="L74" s="184"/>
      <c r="M74" s="131"/>
      <c r="N74" s="184"/>
      <c r="O74" s="130"/>
      <c r="P74" s="122">
        <f t="shared" si="37"/>
        <v>0</v>
      </c>
      <c r="Q74" s="122">
        <f t="shared" si="38"/>
        <v>0</v>
      </c>
      <c r="R74" s="117"/>
      <c r="S74" s="117"/>
      <c r="T74" s="126">
        <f t="shared" si="39"/>
        <v>0</v>
      </c>
      <c r="U74" s="129">
        <f t="shared" si="40"/>
        <v>0</v>
      </c>
      <c r="V74" s="129">
        <f t="shared" si="41"/>
        <v>0</v>
      </c>
      <c r="W74" s="129">
        <f t="shared" si="42"/>
        <v>0</v>
      </c>
      <c r="X74" s="129">
        <f t="shared" si="43"/>
        <v>0</v>
      </c>
      <c r="Y74" s="129">
        <f t="shared" si="44"/>
        <v>0</v>
      </c>
      <c r="Z74" s="129">
        <f t="shared" si="45"/>
        <v>0</v>
      </c>
      <c r="AA74" s="129">
        <f t="shared" si="46"/>
        <v>0</v>
      </c>
    </row>
    <row r="75" spans="1:27" s="100" customFormat="1" ht="12">
      <c r="A75" s="120"/>
      <c r="B75" s="121"/>
      <c r="C75" s="553"/>
      <c r="D75" s="99"/>
      <c r="E75" s="553"/>
      <c r="F75" s="99"/>
      <c r="G75" s="125">
        <f t="shared" si="36"/>
        <v>14485</v>
      </c>
      <c r="H75" s="174"/>
      <c r="I75" s="117"/>
      <c r="J75" s="184"/>
      <c r="K75" s="117"/>
      <c r="L75" s="184"/>
      <c r="M75" s="131"/>
      <c r="N75" s="184"/>
      <c r="O75" s="130"/>
      <c r="P75" s="122">
        <f t="shared" si="37"/>
        <v>0</v>
      </c>
      <c r="Q75" s="122">
        <f t="shared" si="38"/>
        <v>0</v>
      </c>
      <c r="R75" s="117"/>
      <c r="S75" s="117"/>
      <c r="T75" s="126">
        <f t="shared" si="39"/>
        <v>0</v>
      </c>
      <c r="U75" s="129">
        <f t="shared" si="40"/>
        <v>0</v>
      </c>
      <c r="V75" s="129">
        <f t="shared" si="41"/>
        <v>0</v>
      </c>
      <c r="W75" s="129">
        <f t="shared" si="42"/>
        <v>0</v>
      </c>
      <c r="X75" s="129">
        <f t="shared" si="43"/>
        <v>0</v>
      </c>
      <c r="Y75" s="129">
        <f t="shared" si="44"/>
        <v>0</v>
      </c>
      <c r="Z75" s="129">
        <f t="shared" si="45"/>
        <v>0</v>
      </c>
      <c r="AA75" s="129">
        <f t="shared" si="46"/>
        <v>0</v>
      </c>
    </row>
    <row r="76" spans="1:27" s="100" customFormat="1" ht="12">
      <c r="A76" s="120"/>
      <c r="B76" s="121"/>
      <c r="C76" s="553"/>
      <c r="D76" s="99"/>
      <c r="E76" s="553"/>
      <c r="F76" s="99"/>
      <c r="G76" s="125">
        <f t="shared" si="36"/>
        <v>14485</v>
      </c>
      <c r="H76" s="174"/>
      <c r="I76" s="117"/>
      <c r="J76" s="184"/>
      <c r="K76" s="117"/>
      <c r="L76" s="184"/>
      <c r="M76" s="131"/>
      <c r="N76" s="184"/>
      <c r="O76" s="130"/>
      <c r="P76" s="122">
        <f t="shared" si="37"/>
        <v>0</v>
      </c>
      <c r="Q76" s="122">
        <f t="shared" si="38"/>
        <v>0</v>
      </c>
      <c r="R76" s="117"/>
      <c r="S76" s="117"/>
      <c r="T76" s="126">
        <f t="shared" si="39"/>
        <v>0</v>
      </c>
      <c r="U76" s="129">
        <f t="shared" si="40"/>
        <v>0</v>
      </c>
      <c r="V76" s="129">
        <f t="shared" si="41"/>
        <v>0</v>
      </c>
      <c r="W76" s="129">
        <f t="shared" si="42"/>
        <v>0</v>
      </c>
      <c r="X76" s="129">
        <f t="shared" si="43"/>
        <v>0</v>
      </c>
      <c r="Y76" s="129">
        <f t="shared" si="44"/>
        <v>0</v>
      </c>
      <c r="Z76" s="129">
        <f t="shared" si="45"/>
        <v>0</v>
      </c>
      <c r="AA76" s="129">
        <f t="shared" si="46"/>
        <v>0</v>
      </c>
    </row>
    <row r="77" spans="1:27" s="100" customFormat="1" ht="12">
      <c r="A77" s="120"/>
      <c r="B77" s="121"/>
      <c r="C77" s="553"/>
      <c r="D77" s="99"/>
      <c r="E77" s="553"/>
      <c r="F77" s="99"/>
      <c r="G77" s="125">
        <f t="shared" si="36"/>
        <v>14485</v>
      </c>
      <c r="H77" s="174"/>
      <c r="I77" s="117"/>
      <c r="J77" s="184"/>
      <c r="K77" s="117"/>
      <c r="L77" s="184"/>
      <c r="M77" s="131"/>
      <c r="N77" s="184"/>
      <c r="O77" s="130"/>
      <c r="P77" s="122">
        <f t="shared" si="37"/>
        <v>0</v>
      </c>
      <c r="Q77" s="122">
        <f t="shared" si="38"/>
        <v>0</v>
      </c>
      <c r="R77" s="117"/>
      <c r="S77" s="117"/>
      <c r="T77" s="126">
        <f t="shared" si="39"/>
        <v>0</v>
      </c>
      <c r="U77" s="129">
        <f t="shared" si="40"/>
        <v>0</v>
      </c>
      <c r="V77" s="129">
        <f t="shared" si="41"/>
        <v>0</v>
      </c>
      <c r="W77" s="129">
        <f t="shared" si="42"/>
        <v>0</v>
      </c>
      <c r="X77" s="129">
        <f t="shared" si="43"/>
        <v>0</v>
      </c>
      <c r="Y77" s="129">
        <f t="shared" si="44"/>
        <v>0</v>
      </c>
      <c r="Z77" s="129">
        <f t="shared" si="45"/>
        <v>0</v>
      </c>
      <c r="AA77" s="129">
        <f t="shared" si="46"/>
        <v>0</v>
      </c>
    </row>
    <row r="78" spans="1:27" s="100" customFormat="1" ht="12">
      <c r="A78" s="120"/>
      <c r="B78" s="121"/>
      <c r="C78" s="553"/>
      <c r="D78" s="99"/>
      <c r="E78" s="553"/>
      <c r="F78" s="99"/>
      <c r="G78" s="125">
        <f t="shared" si="36"/>
        <v>14485</v>
      </c>
      <c r="H78" s="174"/>
      <c r="I78" s="117"/>
      <c r="J78" s="184"/>
      <c r="K78" s="117"/>
      <c r="L78" s="184"/>
      <c r="M78" s="131"/>
      <c r="N78" s="184"/>
      <c r="O78" s="130"/>
      <c r="P78" s="122">
        <f t="shared" si="37"/>
        <v>0</v>
      </c>
      <c r="Q78" s="122">
        <f t="shared" si="38"/>
        <v>0</v>
      </c>
      <c r="R78" s="117"/>
      <c r="S78" s="117"/>
      <c r="T78" s="126">
        <f t="shared" si="39"/>
        <v>0</v>
      </c>
      <c r="U78" s="129">
        <f t="shared" si="40"/>
        <v>0</v>
      </c>
      <c r="V78" s="129">
        <f t="shared" si="41"/>
        <v>0</v>
      </c>
      <c r="W78" s="129">
        <f t="shared" si="42"/>
        <v>0</v>
      </c>
      <c r="X78" s="129">
        <f t="shared" si="43"/>
        <v>0</v>
      </c>
      <c r="Y78" s="129">
        <f t="shared" si="44"/>
        <v>0</v>
      </c>
      <c r="Z78" s="129">
        <f t="shared" si="45"/>
        <v>0</v>
      </c>
      <c r="AA78" s="129">
        <f t="shared" si="46"/>
        <v>0</v>
      </c>
    </row>
    <row r="79" spans="1:27" s="100" customFormat="1" ht="12">
      <c r="A79" s="120"/>
      <c r="B79" s="121"/>
      <c r="C79" s="553"/>
      <c r="D79" s="99"/>
      <c r="E79" s="553"/>
      <c r="F79" s="99"/>
      <c r="G79" s="125">
        <f t="shared" si="36"/>
        <v>14485</v>
      </c>
      <c r="H79" s="174"/>
      <c r="I79" s="117"/>
      <c r="J79" s="184"/>
      <c r="K79" s="117"/>
      <c r="L79" s="184"/>
      <c r="M79" s="131"/>
      <c r="N79" s="184"/>
      <c r="O79" s="130"/>
      <c r="P79" s="122">
        <f t="shared" si="37"/>
        <v>0</v>
      </c>
      <c r="Q79" s="122">
        <f t="shared" si="38"/>
        <v>0</v>
      </c>
      <c r="R79" s="117"/>
      <c r="S79" s="117"/>
      <c r="T79" s="126">
        <f t="shared" si="39"/>
        <v>0</v>
      </c>
      <c r="U79" s="129">
        <f t="shared" si="40"/>
        <v>0</v>
      </c>
      <c r="V79" s="129">
        <f t="shared" si="41"/>
        <v>0</v>
      </c>
      <c r="W79" s="129">
        <f t="shared" si="42"/>
        <v>0</v>
      </c>
      <c r="X79" s="129">
        <f t="shared" si="43"/>
        <v>0</v>
      </c>
      <c r="Y79" s="129">
        <f t="shared" si="44"/>
        <v>0</v>
      </c>
      <c r="Z79" s="129">
        <f t="shared" si="45"/>
        <v>0</v>
      </c>
      <c r="AA79" s="129">
        <f t="shared" si="46"/>
        <v>0</v>
      </c>
    </row>
    <row r="80" spans="1:27" s="100" customFormat="1" ht="12">
      <c r="A80" s="120"/>
      <c r="B80" s="121"/>
      <c r="C80" s="553"/>
      <c r="D80" s="99"/>
      <c r="E80" s="553"/>
      <c r="F80" s="99"/>
      <c r="G80" s="125">
        <f t="shared" si="36"/>
        <v>14485</v>
      </c>
      <c r="H80" s="174"/>
      <c r="I80" s="117"/>
      <c r="J80" s="184"/>
      <c r="K80" s="117"/>
      <c r="L80" s="184"/>
      <c r="M80" s="131"/>
      <c r="N80" s="184"/>
      <c r="O80" s="130"/>
      <c r="P80" s="122">
        <f t="shared" si="37"/>
        <v>0</v>
      </c>
      <c r="Q80" s="122">
        <f t="shared" si="38"/>
        <v>0</v>
      </c>
      <c r="R80" s="117"/>
      <c r="S80" s="117"/>
      <c r="T80" s="126">
        <f t="shared" si="39"/>
        <v>0</v>
      </c>
      <c r="U80" s="129">
        <f t="shared" si="40"/>
        <v>0</v>
      </c>
      <c r="V80" s="129">
        <f t="shared" si="41"/>
        <v>0</v>
      </c>
      <c r="W80" s="129">
        <f t="shared" si="42"/>
        <v>0</v>
      </c>
      <c r="X80" s="129">
        <f t="shared" si="43"/>
        <v>0</v>
      </c>
      <c r="Y80" s="129">
        <f t="shared" si="44"/>
        <v>0</v>
      </c>
      <c r="Z80" s="129">
        <f t="shared" si="45"/>
        <v>0</v>
      </c>
      <c r="AA80" s="129">
        <f t="shared" si="46"/>
        <v>0</v>
      </c>
    </row>
    <row r="81" spans="1:27" s="100" customFormat="1" ht="12">
      <c r="A81" s="120"/>
      <c r="B81" s="121"/>
      <c r="C81" s="553"/>
      <c r="D81" s="99"/>
      <c r="E81" s="553"/>
      <c r="F81" s="99"/>
      <c r="G81" s="125">
        <f t="shared" si="36"/>
        <v>14485</v>
      </c>
      <c r="H81" s="174"/>
      <c r="I81" s="117"/>
      <c r="J81" s="184"/>
      <c r="K81" s="117"/>
      <c r="L81" s="184"/>
      <c r="M81" s="131"/>
      <c r="N81" s="184"/>
      <c r="O81" s="130"/>
      <c r="P81" s="122">
        <f t="shared" si="37"/>
        <v>0</v>
      </c>
      <c r="Q81" s="122">
        <f t="shared" si="38"/>
        <v>0</v>
      </c>
      <c r="R81" s="117"/>
      <c r="S81" s="117"/>
      <c r="T81" s="126">
        <f t="shared" si="39"/>
        <v>0</v>
      </c>
      <c r="U81" s="129">
        <f t="shared" si="40"/>
        <v>0</v>
      </c>
      <c r="V81" s="129">
        <f t="shared" si="41"/>
        <v>0</v>
      </c>
      <c r="W81" s="129">
        <f t="shared" si="42"/>
        <v>0</v>
      </c>
      <c r="X81" s="129">
        <f t="shared" si="43"/>
        <v>0</v>
      </c>
      <c r="Y81" s="129">
        <f t="shared" si="44"/>
        <v>0</v>
      </c>
      <c r="Z81" s="129">
        <f t="shared" si="45"/>
        <v>0</v>
      </c>
      <c r="AA81" s="129">
        <f t="shared" si="46"/>
        <v>0</v>
      </c>
    </row>
    <row r="82" spans="1:27" s="100" customFormat="1" ht="12">
      <c r="A82" s="120"/>
      <c r="B82" s="121"/>
      <c r="C82" s="553"/>
      <c r="D82" s="99"/>
      <c r="E82" s="553"/>
      <c r="F82" s="99"/>
      <c r="G82" s="125">
        <f t="shared" si="36"/>
        <v>14485</v>
      </c>
      <c r="H82" s="174"/>
      <c r="I82" s="117"/>
      <c r="J82" s="184"/>
      <c r="K82" s="117"/>
      <c r="L82" s="184"/>
      <c r="M82" s="131"/>
      <c r="N82" s="184"/>
      <c r="O82" s="130"/>
      <c r="P82" s="122">
        <f t="shared" si="37"/>
        <v>0</v>
      </c>
      <c r="Q82" s="122">
        <f t="shared" si="38"/>
        <v>0</v>
      </c>
      <c r="R82" s="117"/>
      <c r="S82" s="117"/>
      <c r="T82" s="126">
        <f t="shared" si="39"/>
        <v>0</v>
      </c>
      <c r="U82" s="129">
        <f t="shared" si="40"/>
        <v>0</v>
      </c>
      <c r="V82" s="129">
        <f t="shared" si="41"/>
        <v>0</v>
      </c>
      <c r="W82" s="129">
        <f t="shared" si="42"/>
        <v>0</v>
      </c>
      <c r="X82" s="129">
        <f t="shared" si="43"/>
        <v>0</v>
      </c>
      <c r="Y82" s="129">
        <f t="shared" si="44"/>
        <v>0</v>
      </c>
      <c r="Z82" s="129">
        <f t="shared" si="45"/>
        <v>0</v>
      </c>
      <c r="AA82" s="129">
        <f t="shared" si="46"/>
        <v>0</v>
      </c>
    </row>
    <row r="83" spans="1:27" s="100" customFormat="1" ht="12">
      <c r="A83" s="120"/>
      <c r="B83" s="121"/>
      <c r="C83" s="553"/>
      <c r="D83" s="99"/>
      <c r="E83" s="553"/>
      <c r="F83" s="99"/>
      <c r="G83" s="125">
        <f t="shared" si="36"/>
        <v>14485</v>
      </c>
      <c r="H83" s="174"/>
      <c r="I83" s="117"/>
      <c r="J83" s="184"/>
      <c r="K83" s="117"/>
      <c r="L83" s="184"/>
      <c r="M83" s="131"/>
      <c r="N83" s="184"/>
      <c r="O83" s="130"/>
      <c r="P83" s="122">
        <f t="shared" si="37"/>
        <v>0</v>
      </c>
      <c r="Q83" s="122">
        <f t="shared" si="38"/>
        <v>0</v>
      </c>
      <c r="R83" s="117"/>
      <c r="S83" s="117"/>
      <c r="T83" s="126">
        <f t="shared" si="39"/>
        <v>0</v>
      </c>
      <c r="U83" s="129">
        <f t="shared" si="40"/>
        <v>0</v>
      </c>
      <c r="V83" s="129">
        <f t="shared" si="41"/>
        <v>0</v>
      </c>
      <c r="W83" s="129">
        <f t="shared" si="42"/>
        <v>0</v>
      </c>
      <c r="X83" s="129">
        <f t="shared" si="43"/>
        <v>0</v>
      </c>
      <c r="Y83" s="129">
        <f t="shared" si="44"/>
        <v>0</v>
      </c>
      <c r="Z83" s="129">
        <f t="shared" si="45"/>
        <v>0</v>
      </c>
      <c r="AA83" s="129">
        <f t="shared" si="46"/>
        <v>0</v>
      </c>
    </row>
    <row r="84" spans="1:27" s="100" customFormat="1" ht="12">
      <c r="A84" s="120"/>
      <c r="B84" s="121"/>
      <c r="C84" s="553"/>
      <c r="D84" s="99"/>
      <c r="E84" s="553"/>
      <c r="F84" s="99"/>
      <c r="G84" s="125">
        <f t="shared" si="36"/>
        <v>14485</v>
      </c>
      <c r="H84" s="174"/>
      <c r="I84" s="117"/>
      <c r="J84" s="184"/>
      <c r="K84" s="117"/>
      <c r="L84" s="184"/>
      <c r="M84" s="131"/>
      <c r="N84" s="184"/>
      <c r="O84" s="130"/>
      <c r="P84" s="122">
        <f t="shared" si="37"/>
        <v>0</v>
      </c>
      <c r="Q84" s="122">
        <f t="shared" si="38"/>
        <v>0</v>
      </c>
      <c r="R84" s="117"/>
      <c r="S84" s="117"/>
      <c r="T84" s="126">
        <f t="shared" si="39"/>
        <v>0</v>
      </c>
      <c r="U84" s="129">
        <f t="shared" si="40"/>
        <v>0</v>
      </c>
      <c r="V84" s="129">
        <f t="shared" si="41"/>
        <v>0</v>
      </c>
      <c r="W84" s="129">
        <f t="shared" si="42"/>
        <v>0</v>
      </c>
      <c r="X84" s="129">
        <f t="shared" si="43"/>
        <v>0</v>
      </c>
      <c r="Y84" s="129">
        <f t="shared" si="44"/>
        <v>0</v>
      </c>
      <c r="Z84" s="129">
        <f t="shared" si="45"/>
        <v>0</v>
      </c>
      <c r="AA84" s="129">
        <f t="shared" si="46"/>
        <v>0</v>
      </c>
    </row>
    <row r="85" spans="1:27" s="100" customFormat="1" ht="12">
      <c r="A85" s="120"/>
      <c r="B85" s="121"/>
      <c r="C85" s="553"/>
      <c r="D85" s="99"/>
      <c r="E85" s="553"/>
      <c r="F85" s="99"/>
      <c r="G85" s="125">
        <f t="shared" si="36"/>
        <v>14485</v>
      </c>
      <c r="H85" s="174"/>
      <c r="I85" s="117"/>
      <c r="J85" s="184"/>
      <c r="K85" s="117"/>
      <c r="L85" s="184"/>
      <c r="M85" s="131"/>
      <c r="N85" s="184"/>
      <c r="O85" s="130"/>
      <c r="P85" s="122">
        <f t="shared" si="37"/>
        <v>0</v>
      </c>
      <c r="Q85" s="122">
        <f t="shared" si="38"/>
        <v>0</v>
      </c>
      <c r="R85" s="117"/>
      <c r="S85" s="117"/>
      <c r="T85" s="126">
        <f t="shared" si="39"/>
        <v>0</v>
      </c>
      <c r="U85" s="129">
        <f t="shared" si="40"/>
        <v>0</v>
      </c>
      <c r="V85" s="129">
        <f t="shared" si="41"/>
        <v>0</v>
      </c>
      <c r="W85" s="129">
        <f t="shared" si="42"/>
        <v>0</v>
      </c>
      <c r="X85" s="129">
        <f t="shared" si="43"/>
        <v>0</v>
      </c>
      <c r="Y85" s="129">
        <f t="shared" si="44"/>
        <v>0</v>
      </c>
      <c r="Z85" s="129">
        <f t="shared" si="45"/>
        <v>0</v>
      </c>
      <c r="AA85" s="129">
        <f t="shared" si="46"/>
        <v>0</v>
      </c>
    </row>
    <row r="86" spans="1:27" s="100" customFormat="1" ht="12">
      <c r="A86" s="120"/>
      <c r="B86" s="121"/>
      <c r="C86" s="553"/>
      <c r="D86" s="99"/>
      <c r="E86" s="553"/>
      <c r="F86" s="99"/>
      <c r="G86" s="125">
        <f t="shared" si="36"/>
        <v>14485</v>
      </c>
      <c r="H86" s="174"/>
      <c r="I86" s="117"/>
      <c r="J86" s="184"/>
      <c r="K86" s="117"/>
      <c r="L86" s="184"/>
      <c r="M86" s="131"/>
      <c r="N86" s="184"/>
      <c r="O86" s="130"/>
      <c r="P86" s="122">
        <f t="shared" si="37"/>
        <v>0</v>
      </c>
      <c r="Q86" s="122">
        <f t="shared" si="38"/>
        <v>0</v>
      </c>
      <c r="R86" s="117"/>
      <c r="S86" s="117"/>
      <c r="T86" s="126">
        <f t="shared" si="39"/>
        <v>0</v>
      </c>
      <c r="U86" s="129">
        <f t="shared" si="40"/>
        <v>0</v>
      </c>
      <c r="V86" s="129">
        <f t="shared" si="41"/>
        <v>0</v>
      </c>
      <c r="W86" s="129">
        <f t="shared" si="42"/>
        <v>0</v>
      </c>
      <c r="X86" s="129">
        <f t="shared" si="43"/>
        <v>0</v>
      </c>
      <c r="Y86" s="129">
        <f t="shared" si="44"/>
        <v>0</v>
      </c>
      <c r="Z86" s="129">
        <f t="shared" si="45"/>
        <v>0</v>
      </c>
      <c r="AA86" s="129">
        <f t="shared" si="46"/>
        <v>0</v>
      </c>
    </row>
    <row r="87" spans="1:27" s="100" customFormat="1" ht="12">
      <c r="A87" s="120"/>
      <c r="B87" s="121"/>
      <c r="C87" s="553"/>
      <c r="D87" s="99"/>
      <c r="E87" s="553"/>
      <c r="F87" s="99"/>
      <c r="G87" s="125">
        <f t="shared" si="36"/>
        <v>14485</v>
      </c>
      <c r="H87" s="174"/>
      <c r="I87" s="117"/>
      <c r="J87" s="184"/>
      <c r="K87" s="117"/>
      <c r="L87" s="184"/>
      <c r="M87" s="131"/>
      <c r="N87" s="184"/>
      <c r="O87" s="130"/>
      <c r="P87" s="122">
        <f t="shared" si="37"/>
        <v>0</v>
      </c>
      <c r="Q87" s="122">
        <f t="shared" si="38"/>
        <v>0</v>
      </c>
      <c r="R87" s="117"/>
      <c r="S87" s="117"/>
      <c r="T87" s="126">
        <f t="shared" si="39"/>
        <v>0</v>
      </c>
      <c r="U87" s="129">
        <f t="shared" si="40"/>
        <v>0</v>
      </c>
      <c r="V87" s="129">
        <f t="shared" si="41"/>
        <v>0</v>
      </c>
      <c r="W87" s="129">
        <f t="shared" si="42"/>
        <v>0</v>
      </c>
      <c r="X87" s="129">
        <f t="shared" si="43"/>
        <v>0</v>
      </c>
      <c r="Y87" s="129">
        <f t="shared" si="44"/>
        <v>0</v>
      </c>
      <c r="Z87" s="129">
        <f t="shared" si="45"/>
        <v>0</v>
      </c>
      <c r="AA87" s="129">
        <f t="shared" si="46"/>
        <v>0</v>
      </c>
    </row>
    <row r="88" spans="1:27" s="100" customFormat="1" ht="12">
      <c r="A88" s="120"/>
      <c r="B88" s="121"/>
      <c r="C88" s="553"/>
      <c r="D88" s="99"/>
      <c r="E88" s="553"/>
      <c r="F88" s="99"/>
      <c r="G88" s="125">
        <f t="shared" si="36"/>
        <v>14485</v>
      </c>
      <c r="H88" s="174"/>
      <c r="I88" s="117"/>
      <c r="J88" s="184"/>
      <c r="K88" s="117"/>
      <c r="L88" s="184"/>
      <c r="M88" s="131"/>
      <c r="N88" s="184"/>
      <c r="O88" s="130"/>
      <c r="P88" s="122">
        <f t="shared" si="37"/>
        <v>0</v>
      </c>
      <c r="Q88" s="122">
        <f t="shared" si="38"/>
        <v>0</v>
      </c>
      <c r="R88" s="117"/>
      <c r="S88" s="117"/>
      <c r="T88" s="126">
        <f t="shared" si="39"/>
        <v>0</v>
      </c>
      <c r="U88" s="129">
        <f t="shared" si="40"/>
        <v>0</v>
      </c>
      <c r="V88" s="129">
        <f t="shared" si="41"/>
        <v>0</v>
      </c>
      <c r="W88" s="129">
        <f t="shared" si="42"/>
        <v>0</v>
      </c>
      <c r="X88" s="129">
        <f t="shared" si="43"/>
        <v>0</v>
      </c>
      <c r="Y88" s="129">
        <f t="shared" si="44"/>
        <v>0</v>
      </c>
      <c r="Z88" s="129">
        <f t="shared" si="45"/>
        <v>0</v>
      </c>
      <c r="AA88" s="129">
        <f t="shared" si="46"/>
        <v>0</v>
      </c>
    </row>
    <row r="89" spans="1:27" s="100" customFormat="1" ht="12">
      <c r="A89" s="120"/>
      <c r="B89" s="121"/>
      <c r="C89" s="553"/>
      <c r="D89" s="99"/>
      <c r="E89" s="553"/>
      <c r="F89" s="99"/>
      <c r="G89" s="125">
        <f t="shared" si="36"/>
        <v>14485</v>
      </c>
      <c r="H89" s="174"/>
      <c r="I89" s="117"/>
      <c r="J89" s="184"/>
      <c r="K89" s="117"/>
      <c r="L89" s="184"/>
      <c r="M89" s="131"/>
      <c r="N89" s="184"/>
      <c r="O89" s="130"/>
      <c r="P89" s="122">
        <f t="shared" si="37"/>
        <v>0</v>
      </c>
      <c r="Q89" s="122">
        <f t="shared" si="38"/>
        <v>0</v>
      </c>
      <c r="R89" s="117"/>
      <c r="S89" s="117"/>
      <c r="T89" s="126">
        <f t="shared" si="39"/>
        <v>0</v>
      </c>
      <c r="U89" s="129">
        <f t="shared" si="40"/>
        <v>0</v>
      </c>
      <c r="V89" s="129">
        <f t="shared" si="41"/>
        <v>0</v>
      </c>
      <c r="W89" s="129">
        <f t="shared" si="42"/>
        <v>0</v>
      </c>
      <c r="X89" s="129">
        <f t="shared" si="43"/>
        <v>0</v>
      </c>
      <c r="Y89" s="129">
        <f t="shared" si="44"/>
        <v>0</v>
      </c>
      <c r="Z89" s="129">
        <f t="shared" si="45"/>
        <v>0</v>
      </c>
      <c r="AA89" s="129">
        <f t="shared" si="46"/>
        <v>0</v>
      </c>
    </row>
    <row r="90" spans="1:27" s="100" customFormat="1" ht="12">
      <c r="A90" s="120"/>
      <c r="B90" s="121"/>
      <c r="C90" s="553"/>
      <c r="D90" s="99"/>
      <c r="E90" s="553"/>
      <c r="F90" s="99"/>
      <c r="G90" s="125">
        <f t="shared" si="36"/>
        <v>14485</v>
      </c>
      <c r="H90" s="174"/>
      <c r="I90" s="117"/>
      <c r="J90" s="184"/>
      <c r="K90" s="117"/>
      <c r="L90" s="184"/>
      <c r="M90" s="131"/>
      <c r="N90" s="184"/>
      <c r="O90" s="130"/>
      <c r="P90" s="122">
        <f t="shared" si="37"/>
        <v>0</v>
      </c>
      <c r="Q90" s="122">
        <f t="shared" si="38"/>
        <v>0</v>
      </c>
      <c r="R90" s="117"/>
      <c r="S90" s="117"/>
      <c r="T90" s="126">
        <f t="shared" si="39"/>
        <v>0</v>
      </c>
      <c r="U90" s="129">
        <f t="shared" si="40"/>
        <v>0</v>
      </c>
      <c r="V90" s="129">
        <f t="shared" si="41"/>
        <v>0</v>
      </c>
      <c r="W90" s="129">
        <f t="shared" si="42"/>
        <v>0</v>
      </c>
      <c r="X90" s="129">
        <f t="shared" si="43"/>
        <v>0</v>
      </c>
      <c r="Y90" s="129">
        <f t="shared" si="44"/>
        <v>0</v>
      </c>
      <c r="Z90" s="129">
        <f t="shared" si="45"/>
        <v>0</v>
      </c>
      <c r="AA90" s="129">
        <f t="shared" si="46"/>
        <v>0</v>
      </c>
    </row>
    <row r="91" spans="1:27" s="100" customFormat="1" ht="12">
      <c r="A91" s="120"/>
      <c r="B91" s="121"/>
      <c r="C91" s="553"/>
      <c r="D91" s="99"/>
      <c r="E91" s="553"/>
      <c r="F91" s="99"/>
      <c r="G91" s="125">
        <f t="shared" si="36"/>
        <v>14485</v>
      </c>
      <c r="H91" s="174"/>
      <c r="I91" s="117"/>
      <c r="J91" s="184"/>
      <c r="K91" s="117"/>
      <c r="L91" s="184"/>
      <c r="M91" s="131"/>
      <c r="N91" s="184"/>
      <c r="O91" s="130"/>
      <c r="P91" s="122">
        <f t="shared" si="37"/>
        <v>0</v>
      </c>
      <c r="Q91" s="122">
        <f t="shared" si="38"/>
        <v>0</v>
      </c>
      <c r="R91" s="117"/>
      <c r="S91" s="117"/>
      <c r="T91" s="126">
        <f t="shared" si="39"/>
        <v>0</v>
      </c>
      <c r="U91" s="129">
        <f t="shared" si="40"/>
        <v>0</v>
      </c>
      <c r="V91" s="129">
        <f t="shared" si="41"/>
        <v>0</v>
      </c>
      <c r="W91" s="129">
        <f t="shared" si="42"/>
        <v>0</v>
      </c>
      <c r="X91" s="129">
        <f t="shared" si="43"/>
        <v>0</v>
      </c>
      <c r="Y91" s="129">
        <f t="shared" si="44"/>
        <v>0</v>
      </c>
      <c r="Z91" s="129">
        <f t="shared" si="45"/>
        <v>0</v>
      </c>
      <c r="AA91" s="129">
        <f t="shared" si="46"/>
        <v>0</v>
      </c>
    </row>
    <row r="92" spans="1:27" s="100" customFormat="1" ht="12">
      <c r="A92" s="120"/>
      <c r="B92" s="121"/>
      <c r="C92" s="553"/>
      <c r="D92" s="99"/>
      <c r="E92" s="553"/>
      <c r="F92" s="99"/>
      <c r="G92" s="125">
        <f t="shared" si="36"/>
        <v>14485</v>
      </c>
      <c r="H92" s="174"/>
      <c r="I92" s="117"/>
      <c r="J92" s="184"/>
      <c r="K92" s="117"/>
      <c r="L92" s="184"/>
      <c r="M92" s="131"/>
      <c r="N92" s="184"/>
      <c r="O92" s="130"/>
      <c r="P92" s="122">
        <f t="shared" si="37"/>
        <v>0</v>
      </c>
      <c r="Q92" s="122">
        <f t="shared" si="38"/>
        <v>0</v>
      </c>
      <c r="R92" s="117"/>
      <c r="S92" s="117"/>
      <c r="T92" s="126">
        <f t="shared" si="39"/>
        <v>0</v>
      </c>
      <c r="U92" s="129">
        <f t="shared" si="40"/>
        <v>0</v>
      </c>
      <c r="V92" s="129">
        <f t="shared" si="41"/>
        <v>0</v>
      </c>
      <c r="W92" s="129">
        <f t="shared" si="42"/>
        <v>0</v>
      </c>
      <c r="X92" s="129">
        <f t="shared" si="43"/>
        <v>0</v>
      </c>
      <c r="Y92" s="129">
        <f t="shared" si="44"/>
        <v>0</v>
      </c>
      <c r="Z92" s="129">
        <f t="shared" si="45"/>
        <v>0</v>
      </c>
      <c r="AA92" s="129">
        <f t="shared" si="46"/>
        <v>0</v>
      </c>
    </row>
    <row r="93" spans="1:27" s="100" customFormat="1" ht="12">
      <c r="A93" s="120"/>
      <c r="B93" s="121"/>
      <c r="C93" s="553"/>
      <c r="D93" s="99"/>
      <c r="E93" s="553"/>
      <c r="F93" s="99"/>
      <c r="G93" s="125">
        <f t="shared" si="36"/>
        <v>14485</v>
      </c>
      <c r="H93" s="174"/>
      <c r="I93" s="117"/>
      <c r="J93" s="184"/>
      <c r="K93" s="117"/>
      <c r="L93" s="184"/>
      <c r="M93" s="131"/>
      <c r="N93" s="184"/>
      <c r="O93" s="130"/>
      <c r="P93" s="122">
        <f t="shared" si="37"/>
        <v>0</v>
      </c>
      <c r="Q93" s="122">
        <f t="shared" si="38"/>
        <v>0</v>
      </c>
      <c r="R93" s="117"/>
      <c r="S93" s="117"/>
      <c r="T93" s="126">
        <f t="shared" si="39"/>
        <v>0</v>
      </c>
      <c r="U93" s="129">
        <f t="shared" si="40"/>
        <v>0</v>
      </c>
      <c r="V93" s="129">
        <f t="shared" si="41"/>
        <v>0</v>
      </c>
      <c r="W93" s="129">
        <f t="shared" si="42"/>
        <v>0</v>
      </c>
      <c r="X93" s="129">
        <f t="shared" si="43"/>
        <v>0</v>
      </c>
      <c r="Y93" s="129">
        <f t="shared" si="44"/>
        <v>0</v>
      </c>
      <c r="Z93" s="129">
        <f t="shared" si="45"/>
        <v>0</v>
      </c>
      <c r="AA93" s="129">
        <f t="shared" si="46"/>
        <v>0</v>
      </c>
    </row>
    <row r="94" spans="1:27" s="100" customFormat="1" ht="12">
      <c r="A94" s="120"/>
      <c r="B94" s="121"/>
      <c r="C94" s="553"/>
      <c r="D94" s="99"/>
      <c r="E94" s="553"/>
      <c r="F94" s="99"/>
      <c r="G94" s="125">
        <f t="shared" si="36"/>
        <v>14485</v>
      </c>
      <c r="H94" s="174"/>
      <c r="I94" s="117"/>
      <c r="J94" s="184"/>
      <c r="K94" s="117"/>
      <c r="L94" s="184"/>
      <c r="M94" s="131"/>
      <c r="N94" s="184"/>
      <c r="O94" s="130"/>
      <c r="P94" s="122">
        <f t="shared" si="37"/>
        <v>0</v>
      </c>
      <c r="Q94" s="122">
        <f t="shared" si="38"/>
        <v>0</v>
      </c>
      <c r="R94" s="117"/>
      <c r="S94" s="117"/>
      <c r="T94" s="126">
        <f t="shared" si="39"/>
        <v>0</v>
      </c>
      <c r="U94" s="129">
        <f t="shared" si="40"/>
        <v>0</v>
      </c>
      <c r="V94" s="129">
        <f t="shared" si="41"/>
        <v>0</v>
      </c>
      <c r="W94" s="129">
        <f t="shared" si="42"/>
        <v>0</v>
      </c>
      <c r="X94" s="129">
        <f t="shared" si="43"/>
        <v>0</v>
      </c>
      <c r="Y94" s="129">
        <f t="shared" si="44"/>
        <v>0</v>
      </c>
      <c r="Z94" s="129">
        <f t="shared" si="45"/>
        <v>0</v>
      </c>
      <c r="AA94" s="129">
        <f t="shared" si="46"/>
        <v>0</v>
      </c>
    </row>
    <row r="95" spans="1:27" s="100" customFormat="1" ht="12">
      <c r="A95" s="120"/>
      <c r="B95" s="121"/>
      <c r="C95" s="553"/>
      <c r="D95" s="99"/>
      <c r="E95" s="553"/>
      <c r="F95" s="99"/>
      <c r="G95" s="125">
        <f t="shared" si="36"/>
        <v>14485</v>
      </c>
      <c r="H95" s="174"/>
      <c r="I95" s="117"/>
      <c r="J95" s="184"/>
      <c r="K95" s="117"/>
      <c r="L95" s="184"/>
      <c r="M95" s="131"/>
      <c r="N95" s="184"/>
      <c r="O95" s="130"/>
      <c r="P95" s="122">
        <f t="shared" si="37"/>
        <v>0</v>
      </c>
      <c r="Q95" s="122">
        <f t="shared" si="38"/>
        <v>0</v>
      </c>
      <c r="R95" s="117"/>
      <c r="S95" s="117"/>
      <c r="T95" s="126">
        <f t="shared" si="39"/>
        <v>0</v>
      </c>
      <c r="U95" s="129">
        <f t="shared" si="40"/>
        <v>0</v>
      </c>
      <c r="V95" s="129">
        <f t="shared" si="41"/>
        <v>0</v>
      </c>
      <c r="W95" s="129">
        <f t="shared" si="42"/>
        <v>0</v>
      </c>
      <c r="X95" s="129">
        <f t="shared" si="43"/>
        <v>0</v>
      </c>
      <c r="Y95" s="129">
        <f t="shared" si="44"/>
        <v>0</v>
      </c>
      <c r="Z95" s="129">
        <f t="shared" si="45"/>
        <v>0</v>
      </c>
      <c r="AA95" s="129">
        <f t="shared" si="46"/>
        <v>0</v>
      </c>
    </row>
    <row r="96" spans="1:27" s="100" customFormat="1" ht="12">
      <c r="A96" s="120"/>
      <c r="B96" s="121"/>
      <c r="C96" s="553"/>
      <c r="D96" s="99"/>
      <c r="E96" s="553"/>
      <c r="F96" s="99"/>
      <c r="G96" s="125">
        <f t="shared" si="36"/>
        <v>14485</v>
      </c>
      <c r="H96" s="174"/>
      <c r="I96" s="117"/>
      <c r="J96" s="184"/>
      <c r="K96" s="117"/>
      <c r="L96" s="184"/>
      <c r="M96" s="131"/>
      <c r="N96" s="184"/>
      <c r="O96" s="130"/>
      <c r="P96" s="122">
        <f t="shared" si="37"/>
        <v>0</v>
      </c>
      <c r="Q96" s="122">
        <f t="shared" si="38"/>
        <v>0</v>
      </c>
      <c r="R96" s="117"/>
      <c r="S96" s="117"/>
      <c r="T96" s="126">
        <f t="shared" si="39"/>
        <v>0</v>
      </c>
      <c r="U96" s="129">
        <f t="shared" si="40"/>
        <v>0</v>
      </c>
      <c r="V96" s="129">
        <f t="shared" si="41"/>
        <v>0</v>
      </c>
      <c r="W96" s="129">
        <f t="shared" si="42"/>
        <v>0</v>
      </c>
      <c r="X96" s="129">
        <f t="shared" si="43"/>
        <v>0</v>
      </c>
      <c r="Y96" s="129">
        <f t="shared" si="44"/>
        <v>0</v>
      </c>
      <c r="Z96" s="129">
        <f t="shared" si="45"/>
        <v>0</v>
      </c>
      <c r="AA96" s="129">
        <f t="shared" si="46"/>
        <v>0</v>
      </c>
    </row>
    <row r="97" spans="1:27" s="100" customFormat="1" ht="12">
      <c r="A97" s="120"/>
      <c r="B97" s="121"/>
      <c r="C97" s="553"/>
      <c r="D97" s="99"/>
      <c r="E97" s="553"/>
      <c r="F97" s="99"/>
      <c r="G97" s="125">
        <f t="shared" si="36"/>
        <v>14485</v>
      </c>
      <c r="H97" s="174"/>
      <c r="I97" s="117"/>
      <c r="J97" s="184"/>
      <c r="K97" s="117"/>
      <c r="L97" s="184"/>
      <c r="M97" s="131"/>
      <c r="N97" s="184"/>
      <c r="O97" s="130"/>
      <c r="P97" s="122">
        <f t="shared" si="37"/>
        <v>0</v>
      </c>
      <c r="Q97" s="122">
        <f t="shared" si="38"/>
        <v>0</v>
      </c>
      <c r="R97" s="117"/>
      <c r="S97" s="117"/>
      <c r="T97" s="126">
        <f t="shared" si="39"/>
        <v>0</v>
      </c>
      <c r="U97" s="129">
        <f t="shared" si="40"/>
        <v>0</v>
      </c>
      <c r="V97" s="129">
        <f t="shared" si="41"/>
        <v>0</v>
      </c>
      <c r="W97" s="129">
        <f t="shared" si="42"/>
        <v>0</v>
      </c>
      <c r="X97" s="129">
        <f t="shared" si="43"/>
        <v>0</v>
      </c>
      <c r="Y97" s="129">
        <f t="shared" si="44"/>
        <v>0</v>
      </c>
      <c r="Z97" s="129">
        <f t="shared" si="45"/>
        <v>0</v>
      </c>
      <c r="AA97" s="129">
        <f t="shared" si="46"/>
        <v>0</v>
      </c>
    </row>
    <row r="98" spans="1:27" s="100" customFormat="1" ht="12">
      <c r="A98" s="120"/>
      <c r="B98" s="121"/>
      <c r="C98" s="553"/>
      <c r="D98" s="99"/>
      <c r="E98" s="553"/>
      <c r="F98" s="99"/>
      <c r="G98" s="125">
        <f t="shared" si="36"/>
        <v>14485</v>
      </c>
      <c r="H98" s="174"/>
      <c r="I98" s="117"/>
      <c r="J98" s="184"/>
      <c r="K98" s="117"/>
      <c r="L98" s="184"/>
      <c r="M98" s="131"/>
      <c r="N98" s="184"/>
      <c r="O98" s="130"/>
      <c r="P98" s="122">
        <f t="shared" si="37"/>
        <v>0</v>
      </c>
      <c r="Q98" s="122">
        <f t="shared" si="38"/>
        <v>0</v>
      </c>
      <c r="R98" s="117"/>
      <c r="S98" s="117"/>
      <c r="T98" s="126">
        <f t="shared" si="39"/>
        <v>0</v>
      </c>
      <c r="U98" s="129">
        <f t="shared" si="40"/>
        <v>0</v>
      </c>
      <c r="V98" s="129">
        <f t="shared" si="41"/>
        <v>0</v>
      </c>
      <c r="W98" s="129">
        <f t="shared" si="42"/>
        <v>0</v>
      </c>
      <c r="X98" s="129">
        <f t="shared" si="43"/>
        <v>0</v>
      </c>
      <c r="Y98" s="129">
        <f t="shared" si="44"/>
        <v>0</v>
      </c>
      <c r="Z98" s="129">
        <f t="shared" si="45"/>
        <v>0</v>
      </c>
      <c r="AA98" s="129">
        <f t="shared" si="46"/>
        <v>0</v>
      </c>
    </row>
    <row r="99" spans="1:27" s="100" customFormat="1" ht="12">
      <c r="A99" s="120"/>
      <c r="B99" s="121"/>
      <c r="C99" s="553"/>
      <c r="D99" s="99"/>
      <c r="E99" s="553"/>
      <c r="F99" s="99"/>
      <c r="G99" s="125">
        <f t="shared" si="36"/>
        <v>14485</v>
      </c>
      <c r="H99" s="174"/>
      <c r="I99" s="117"/>
      <c r="J99" s="184"/>
      <c r="K99" s="117"/>
      <c r="L99" s="184"/>
      <c r="M99" s="131"/>
      <c r="N99" s="184"/>
      <c r="O99" s="130"/>
      <c r="P99" s="122">
        <f>U99+V99+W99+X99+Z99+AA99+Y99</f>
        <v>0</v>
      </c>
      <c r="Q99" s="122">
        <f>P99</f>
        <v>0</v>
      </c>
      <c r="R99" s="117"/>
      <c r="S99" s="117"/>
      <c r="T99" s="126">
        <f t="shared" si="39"/>
        <v>0</v>
      </c>
      <c r="U99" s="129">
        <f t="shared" si="40"/>
        <v>0</v>
      </c>
      <c r="V99" s="129">
        <f t="shared" si="41"/>
        <v>0</v>
      </c>
      <c r="W99" s="129">
        <f t="shared" si="42"/>
        <v>0</v>
      </c>
      <c r="X99" s="129">
        <f t="shared" si="43"/>
        <v>0</v>
      </c>
      <c r="Y99" s="129">
        <f t="shared" si="44"/>
        <v>0</v>
      </c>
      <c r="Z99" s="129">
        <f t="shared" si="45"/>
        <v>0</v>
      </c>
      <c r="AA99" s="129">
        <f t="shared" si="46"/>
        <v>0</v>
      </c>
    </row>
    <row r="100" spans="1:27" s="100" customFormat="1" ht="12">
      <c r="A100" s="120"/>
      <c r="B100" s="121"/>
      <c r="C100" s="553"/>
      <c r="D100" s="99"/>
      <c r="E100" s="553"/>
      <c r="F100" s="99"/>
      <c r="G100" s="125">
        <f t="shared" si="36"/>
        <v>14485</v>
      </c>
      <c r="H100" s="174"/>
      <c r="I100" s="117"/>
      <c r="J100" s="184"/>
      <c r="K100" s="117"/>
      <c r="L100" s="184"/>
      <c r="M100" s="131"/>
      <c r="N100" s="184"/>
      <c r="O100" s="130"/>
      <c r="P100" s="122">
        <f>U100+V100+W100+X100+Z100+AA100+Y100</f>
        <v>0</v>
      </c>
      <c r="Q100" s="122">
        <f>P100</f>
        <v>0</v>
      </c>
      <c r="R100" s="117"/>
      <c r="S100" s="117"/>
      <c r="T100" s="126">
        <f>H100+((I100+K100)/60)*50</f>
        <v>0</v>
      </c>
      <c r="U100" s="129">
        <f t="shared" si="7"/>
        <v>0</v>
      </c>
      <c r="V100" s="129">
        <f>I100*0.25</f>
        <v>0</v>
      </c>
      <c r="W100" s="129">
        <f>J100*0.15</f>
        <v>0</v>
      </c>
      <c r="X100" s="129">
        <f>K100*0.25</f>
        <v>0</v>
      </c>
      <c r="Y100" s="129">
        <f>L100*0.15</f>
        <v>0</v>
      </c>
      <c r="Z100" s="129">
        <f>M100*0.15</f>
        <v>0</v>
      </c>
      <c r="AA100" s="129">
        <f>N100*0.15</f>
        <v>0</v>
      </c>
    </row>
    <row r="101" spans="1:27" s="100" customFormat="1" ht="12">
      <c r="A101" s="120"/>
      <c r="B101" s="121"/>
      <c r="C101" s="553"/>
      <c r="D101" s="99"/>
      <c r="E101" s="553"/>
      <c r="F101" s="99"/>
      <c r="G101" s="125">
        <f t="shared" si="36"/>
        <v>14485</v>
      </c>
      <c r="H101" s="174"/>
      <c r="I101" s="117"/>
      <c r="J101" s="184"/>
      <c r="K101" s="117"/>
      <c r="L101" s="184"/>
      <c r="M101" s="131"/>
      <c r="N101" s="184"/>
      <c r="O101" s="130"/>
      <c r="P101" s="122">
        <f>U101+V101+W101+X101+Z101+AA101+Y101</f>
        <v>0</v>
      </c>
      <c r="Q101" s="122">
        <f>P101</f>
        <v>0</v>
      </c>
      <c r="R101" s="117"/>
      <c r="S101" s="117"/>
      <c r="T101" s="126">
        <f>H101+((I101+K101)/60)*50</f>
        <v>0</v>
      </c>
      <c r="U101" s="129">
        <f t="shared" si="7"/>
        <v>0</v>
      </c>
      <c r="V101" s="129">
        <f>I101*0.25</f>
        <v>0</v>
      </c>
      <c r="W101" s="129">
        <f>J101*0.15</f>
        <v>0</v>
      </c>
      <c r="X101" s="129">
        <f>K101*0.25</f>
        <v>0</v>
      </c>
      <c r="Y101" s="129">
        <f>L101*0.15</f>
        <v>0</v>
      </c>
      <c r="Z101" s="129">
        <f>M101*0.15</f>
        <v>0</v>
      </c>
      <c r="AA101" s="129">
        <f>N101*0.15</f>
        <v>0</v>
      </c>
    </row>
    <row r="102" spans="1:27" s="100" customFormat="1" ht="12">
      <c r="A102" s="120"/>
      <c r="B102" s="121"/>
      <c r="C102" s="553"/>
      <c r="D102" s="99"/>
      <c r="E102" s="553"/>
      <c r="F102" s="99"/>
      <c r="G102" s="125">
        <f t="shared" si="36"/>
        <v>14485</v>
      </c>
      <c r="H102" s="174"/>
      <c r="I102" s="117"/>
      <c r="J102" s="184"/>
      <c r="K102" s="117"/>
      <c r="L102" s="184"/>
      <c r="M102" s="131"/>
      <c r="N102" s="184"/>
      <c r="O102" s="130"/>
      <c r="P102" s="122">
        <f>U102+V102+W102+X102+Z102+AA102+Y102</f>
        <v>0</v>
      </c>
      <c r="Q102" s="122">
        <f>P102</f>
        <v>0</v>
      </c>
      <c r="R102" s="117"/>
      <c r="S102" s="117"/>
      <c r="T102" s="126">
        <f>H102+((I102+K102)/60)*50</f>
        <v>0</v>
      </c>
      <c r="U102" s="129">
        <f t="shared" si="7"/>
        <v>0</v>
      </c>
      <c r="V102" s="129">
        <f>I102*0.25</f>
        <v>0</v>
      </c>
      <c r="W102" s="129">
        <f>J102*0.15</f>
        <v>0</v>
      </c>
      <c r="X102" s="129">
        <f>K102*0.25</f>
        <v>0</v>
      </c>
      <c r="Y102" s="129">
        <f>L102*0.15</f>
        <v>0</v>
      </c>
      <c r="Z102" s="129">
        <f>M102*0.15</f>
        <v>0</v>
      </c>
      <c r="AA102" s="129">
        <f>N102*0.15</f>
        <v>0</v>
      </c>
    </row>
    <row r="103" spans="1:27" s="100" customFormat="1" ht="12">
      <c r="A103" s="120"/>
      <c r="B103" s="121"/>
      <c r="C103" s="553"/>
      <c r="D103" s="99"/>
      <c r="E103" s="553"/>
      <c r="F103" s="99"/>
      <c r="G103" s="125">
        <f t="shared" si="36"/>
        <v>14485</v>
      </c>
      <c r="H103" s="174"/>
      <c r="I103" s="117"/>
      <c r="J103" s="184"/>
      <c r="K103" s="117"/>
      <c r="L103" s="184"/>
      <c r="M103" s="131"/>
      <c r="N103" s="184"/>
      <c r="O103" s="130"/>
      <c r="P103" s="122">
        <f>U103+V103+W103+X103+Z103+AA103+Y103</f>
        <v>0</v>
      </c>
      <c r="Q103" s="122">
        <f>P103</f>
        <v>0</v>
      </c>
      <c r="R103" s="117"/>
      <c r="S103" s="117"/>
      <c r="T103" s="126">
        <f>H103+((I103+K103)/60)*50</f>
        <v>0</v>
      </c>
      <c r="U103" s="129">
        <f t="shared" si="7"/>
        <v>0</v>
      </c>
      <c r="V103" s="129">
        <f>I103*0.25</f>
        <v>0</v>
      </c>
      <c r="W103" s="129">
        <f>J103*0.15</f>
        <v>0</v>
      </c>
      <c r="X103" s="129">
        <f>K103*0.25</f>
        <v>0</v>
      </c>
      <c r="Y103" s="129">
        <f>L103*0.15</f>
        <v>0</v>
      </c>
      <c r="Z103" s="129">
        <f>M103*0.15</f>
        <v>0</v>
      </c>
      <c r="AA103" s="129">
        <f>N103*0.15</f>
        <v>0</v>
      </c>
    </row>
    <row r="104" spans="1:27" s="100" customFormat="1" ht="11.25" customHeight="1">
      <c r="A104" s="120"/>
      <c r="B104" s="121"/>
      <c r="C104" s="553"/>
      <c r="D104" s="99"/>
      <c r="E104" s="553"/>
      <c r="F104" s="99"/>
      <c r="G104" s="125">
        <f t="shared" si="36"/>
        <v>14485</v>
      </c>
      <c r="H104" s="174"/>
      <c r="I104" s="117"/>
      <c r="J104" s="184"/>
      <c r="K104" s="117"/>
      <c r="L104" s="184"/>
      <c r="M104" s="131"/>
      <c r="N104" s="184"/>
      <c r="O104" s="130"/>
      <c r="P104" s="122">
        <f>U104+V104+W104+X104+Z104+AA104+Y104</f>
        <v>0</v>
      </c>
      <c r="Q104" s="122">
        <f>P104</f>
        <v>0</v>
      </c>
      <c r="R104" s="117"/>
      <c r="S104" s="117"/>
      <c r="T104" s="126">
        <f>H104+((I104+K104)/60)*50</f>
        <v>0</v>
      </c>
      <c r="U104" s="129">
        <f t="shared" si="7"/>
        <v>0</v>
      </c>
      <c r="V104" s="129">
        <f>I104*0.25</f>
        <v>0</v>
      </c>
      <c r="W104" s="129">
        <f>J104*0.15</f>
        <v>0</v>
      </c>
      <c r="X104" s="129">
        <f>K104*0.25</f>
        <v>0</v>
      </c>
      <c r="Y104" s="129">
        <f>L104*0.15</f>
        <v>0</v>
      </c>
      <c r="Z104" s="129">
        <f>M104*0.15</f>
        <v>0</v>
      </c>
      <c r="AA104" s="129">
        <f>N104*0.15</f>
        <v>0</v>
      </c>
    </row>
    <row r="105" spans="1:27" s="100" customFormat="1" ht="11.25" customHeight="1">
      <c r="A105" s="120"/>
      <c r="B105" s="121"/>
      <c r="C105" s="553"/>
      <c r="D105" s="99"/>
      <c r="E105" s="553"/>
      <c r="F105" s="99"/>
      <c r="G105" s="125">
        <f t="shared" si="36"/>
        <v>14485</v>
      </c>
      <c r="H105" s="174"/>
      <c r="I105" s="117"/>
      <c r="J105" s="184"/>
      <c r="K105" s="117"/>
      <c r="L105" s="184"/>
      <c r="M105" s="131"/>
      <c r="N105" s="184"/>
      <c r="O105" s="130"/>
      <c r="P105" s="122">
        <f aca="true" t="shared" si="47" ref="P105:P129">U105+V105+W105+X105+Z105+AA105+Y105</f>
        <v>0</v>
      </c>
      <c r="Q105" s="122">
        <f aca="true" t="shared" si="48" ref="Q105:Q129">P105</f>
        <v>0</v>
      </c>
      <c r="R105" s="117"/>
      <c r="S105" s="117"/>
      <c r="T105" s="126">
        <f aca="true" t="shared" si="49" ref="T105:T129">H105+((I105+K105)/60)*50</f>
        <v>0</v>
      </c>
      <c r="U105" s="129">
        <f aca="true" t="shared" si="50" ref="U105:U129">H105*0.4</f>
        <v>0</v>
      </c>
      <c r="V105" s="129">
        <f aca="true" t="shared" si="51" ref="V105:V129">I105*0.25</f>
        <v>0</v>
      </c>
      <c r="W105" s="129">
        <f aca="true" t="shared" si="52" ref="W105:W129">J105*0.15</f>
        <v>0</v>
      </c>
      <c r="X105" s="129">
        <f aca="true" t="shared" si="53" ref="X105:X129">K105*0.25</f>
        <v>0</v>
      </c>
      <c r="Y105" s="129">
        <f aca="true" t="shared" si="54" ref="Y105:Y129">L105*0.15</f>
        <v>0</v>
      </c>
      <c r="Z105" s="129">
        <f aca="true" t="shared" si="55" ref="Z105:Z129">M105*0.15</f>
        <v>0</v>
      </c>
      <c r="AA105" s="129">
        <f aca="true" t="shared" si="56" ref="AA105:AA129">N105*0.15</f>
        <v>0</v>
      </c>
    </row>
    <row r="106" spans="1:27" s="100" customFormat="1" ht="11.25" customHeight="1">
      <c r="A106" s="120"/>
      <c r="B106" s="121"/>
      <c r="C106" s="553"/>
      <c r="D106" s="99"/>
      <c r="E106" s="553"/>
      <c r="F106" s="99"/>
      <c r="G106" s="125">
        <f t="shared" si="36"/>
        <v>14485</v>
      </c>
      <c r="H106" s="174"/>
      <c r="I106" s="117"/>
      <c r="J106" s="184"/>
      <c r="K106" s="117"/>
      <c r="L106" s="184"/>
      <c r="M106" s="131"/>
      <c r="N106" s="184"/>
      <c r="O106" s="130"/>
      <c r="P106" s="122">
        <f t="shared" si="47"/>
        <v>0</v>
      </c>
      <c r="Q106" s="122">
        <f t="shared" si="48"/>
        <v>0</v>
      </c>
      <c r="R106" s="117"/>
      <c r="S106" s="117"/>
      <c r="T106" s="126">
        <f t="shared" si="49"/>
        <v>0</v>
      </c>
      <c r="U106" s="129">
        <f t="shared" si="50"/>
        <v>0</v>
      </c>
      <c r="V106" s="129">
        <f t="shared" si="51"/>
        <v>0</v>
      </c>
      <c r="W106" s="129">
        <f t="shared" si="52"/>
        <v>0</v>
      </c>
      <c r="X106" s="129">
        <f t="shared" si="53"/>
        <v>0</v>
      </c>
      <c r="Y106" s="129">
        <f t="shared" si="54"/>
        <v>0</v>
      </c>
      <c r="Z106" s="129">
        <f t="shared" si="55"/>
        <v>0</v>
      </c>
      <c r="AA106" s="129">
        <f t="shared" si="56"/>
        <v>0</v>
      </c>
    </row>
    <row r="107" spans="1:27" s="100" customFormat="1" ht="11.25" customHeight="1">
      <c r="A107" s="120"/>
      <c r="C107" s="553"/>
      <c r="D107" s="99"/>
      <c r="E107" s="553"/>
      <c r="F107" s="99"/>
      <c r="G107" s="125">
        <f t="shared" si="36"/>
        <v>14485</v>
      </c>
      <c r="H107" s="174"/>
      <c r="I107" s="117"/>
      <c r="J107" s="184"/>
      <c r="K107" s="117"/>
      <c r="L107" s="184"/>
      <c r="M107" s="131"/>
      <c r="N107" s="184"/>
      <c r="O107" s="130"/>
      <c r="P107" s="122">
        <f t="shared" si="47"/>
        <v>0</v>
      </c>
      <c r="Q107" s="122">
        <f t="shared" si="48"/>
        <v>0</v>
      </c>
      <c r="R107" s="117"/>
      <c r="S107" s="117"/>
      <c r="T107" s="126">
        <f t="shared" si="49"/>
        <v>0</v>
      </c>
      <c r="U107" s="129">
        <f t="shared" si="50"/>
        <v>0</v>
      </c>
      <c r="V107" s="129">
        <f t="shared" si="51"/>
        <v>0</v>
      </c>
      <c r="W107" s="129">
        <f t="shared" si="52"/>
        <v>0</v>
      </c>
      <c r="X107" s="129">
        <f t="shared" si="53"/>
        <v>0</v>
      </c>
      <c r="Y107" s="129">
        <f t="shared" si="54"/>
        <v>0</v>
      </c>
      <c r="Z107" s="129">
        <f t="shared" si="55"/>
        <v>0</v>
      </c>
      <c r="AA107" s="129">
        <f t="shared" si="56"/>
        <v>0</v>
      </c>
    </row>
    <row r="108" spans="1:27" s="100" customFormat="1" ht="11.25" customHeight="1">
      <c r="A108" s="120"/>
      <c r="B108" s="121"/>
      <c r="C108" s="553"/>
      <c r="D108" s="99"/>
      <c r="E108" s="553"/>
      <c r="F108" s="99"/>
      <c r="G108" s="125">
        <f t="shared" si="36"/>
        <v>14485</v>
      </c>
      <c r="H108" s="174"/>
      <c r="I108" s="117"/>
      <c r="J108" s="184"/>
      <c r="K108" s="117"/>
      <c r="L108" s="184"/>
      <c r="M108" s="131"/>
      <c r="N108" s="184"/>
      <c r="O108" s="130"/>
      <c r="P108" s="122">
        <f t="shared" si="47"/>
        <v>0</v>
      </c>
      <c r="Q108" s="122">
        <f t="shared" si="48"/>
        <v>0</v>
      </c>
      <c r="R108" s="117"/>
      <c r="S108" s="117"/>
      <c r="T108" s="126">
        <f t="shared" si="49"/>
        <v>0</v>
      </c>
      <c r="U108" s="129">
        <f t="shared" si="50"/>
        <v>0</v>
      </c>
      <c r="V108" s="129">
        <f t="shared" si="51"/>
        <v>0</v>
      </c>
      <c r="W108" s="129">
        <f t="shared" si="52"/>
        <v>0</v>
      </c>
      <c r="X108" s="129">
        <f t="shared" si="53"/>
        <v>0</v>
      </c>
      <c r="Y108" s="129">
        <f t="shared" si="54"/>
        <v>0</v>
      </c>
      <c r="Z108" s="129">
        <f t="shared" si="55"/>
        <v>0</v>
      </c>
      <c r="AA108" s="129">
        <f t="shared" si="56"/>
        <v>0</v>
      </c>
    </row>
    <row r="109" spans="1:27" s="100" customFormat="1" ht="11.25" customHeight="1">
      <c r="A109" s="120"/>
      <c r="B109" s="121"/>
      <c r="C109" s="553"/>
      <c r="D109" s="99"/>
      <c r="E109" s="553"/>
      <c r="F109" s="99"/>
      <c r="G109" s="125">
        <f t="shared" si="36"/>
        <v>14485</v>
      </c>
      <c r="H109" s="174"/>
      <c r="I109" s="117"/>
      <c r="J109" s="184"/>
      <c r="K109" s="117"/>
      <c r="L109" s="184"/>
      <c r="M109" s="131"/>
      <c r="N109" s="184"/>
      <c r="O109" s="130"/>
      <c r="P109" s="122">
        <f t="shared" si="47"/>
        <v>0</v>
      </c>
      <c r="Q109" s="122">
        <f t="shared" si="48"/>
        <v>0</v>
      </c>
      <c r="R109" s="117"/>
      <c r="S109" s="117"/>
      <c r="T109" s="126">
        <f t="shared" si="49"/>
        <v>0</v>
      </c>
      <c r="U109" s="129">
        <f t="shared" si="50"/>
        <v>0</v>
      </c>
      <c r="V109" s="129">
        <f t="shared" si="51"/>
        <v>0</v>
      </c>
      <c r="W109" s="129">
        <f t="shared" si="52"/>
        <v>0</v>
      </c>
      <c r="X109" s="129">
        <f t="shared" si="53"/>
        <v>0</v>
      </c>
      <c r="Y109" s="129">
        <f t="shared" si="54"/>
        <v>0</v>
      </c>
      <c r="Z109" s="129">
        <f t="shared" si="55"/>
        <v>0</v>
      </c>
      <c r="AA109" s="129">
        <f t="shared" si="56"/>
        <v>0</v>
      </c>
    </row>
    <row r="110" spans="1:27" s="100" customFormat="1" ht="11.25" customHeight="1">
      <c r="A110" s="120"/>
      <c r="B110" s="121"/>
      <c r="C110" s="553"/>
      <c r="D110" s="99"/>
      <c r="E110" s="553"/>
      <c r="F110" s="99"/>
      <c r="G110" s="125">
        <f t="shared" si="36"/>
        <v>14485</v>
      </c>
      <c r="H110" s="174"/>
      <c r="I110" s="117"/>
      <c r="J110" s="184"/>
      <c r="K110" s="117"/>
      <c r="L110" s="184"/>
      <c r="M110" s="131"/>
      <c r="N110" s="184"/>
      <c r="O110" s="130"/>
      <c r="P110" s="122">
        <f t="shared" si="47"/>
        <v>0</v>
      </c>
      <c r="Q110" s="122">
        <f t="shared" si="48"/>
        <v>0</v>
      </c>
      <c r="R110" s="117"/>
      <c r="S110" s="117"/>
      <c r="T110" s="126">
        <f t="shared" si="49"/>
        <v>0</v>
      </c>
      <c r="U110" s="129">
        <f t="shared" si="50"/>
        <v>0</v>
      </c>
      <c r="V110" s="129">
        <f t="shared" si="51"/>
        <v>0</v>
      </c>
      <c r="W110" s="129">
        <f t="shared" si="52"/>
        <v>0</v>
      </c>
      <c r="X110" s="129">
        <f t="shared" si="53"/>
        <v>0</v>
      </c>
      <c r="Y110" s="129">
        <f t="shared" si="54"/>
        <v>0</v>
      </c>
      <c r="Z110" s="129">
        <f t="shared" si="55"/>
        <v>0</v>
      </c>
      <c r="AA110" s="129">
        <f t="shared" si="56"/>
        <v>0</v>
      </c>
    </row>
    <row r="111" spans="1:27" s="100" customFormat="1" ht="11.25" customHeight="1">
      <c r="A111" s="120"/>
      <c r="B111" s="121"/>
      <c r="C111" s="553"/>
      <c r="D111" s="99"/>
      <c r="E111" s="553"/>
      <c r="F111" s="99"/>
      <c r="G111" s="125">
        <f t="shared" si="36"/>
        <v>14485</v>
      </c>
      <c r="H111" s="174"/>
      <c r="I111" s="117"/>
      <c r="J111" s="184"/>
      <c r="K111" s="117"/>
      <c r="L111" s="184"/>
      <c r="M111" s="131"/>
      <c r="N111" s="184"/>
      <c r="O111" s="130"/>
      <c r="P111" s="122">
        <f t="shared" si="47"/>
        <v>0</v>
      </c>
      <c r="Q111" s="122">
        <f t="shared" si="48"/>
        <v>0</v>
      </c>
      <c r="R111" s="117"/>
      <c r="S111" s="117"/>
      <c r="T111" s="126">
        <f t="shared" si="49"/>
        <v>0</v>
      </c>
      <c r="U111" s="129">
        <f t="shared" si="50"/>
        <v>0</v>
      </c>
      <c r="V111" s="129">
        <f t="shared" si="51"/>
        <v>0</v>
      </c>
      <c r="W111" s="129">
        <f t="shared" si="52"/>
        <v>0</v>
      </c>
      <c r="X111" s="129">
        <f t="shared" si="53"/>
        <v>0</v>
      </c>
      <c r="Y111" s="129">
        <f t="shared" si="54"/>
        <v>0</v>
      </c>
      <c r="Z111" s="129">
        <f t="shared" si="55"/>
        <v>0</v>
      </c>
      <c r="AA111" s="129">
        <f t="shared" si="56"/>
        <v>0</v>
      </c>
    </row>
    <row r="112" spans="1:27" s="100" customFormat="1" ht="11.25" customHeight="1">
      <c r="A112" s="120"/>
      <c r="B112" s="121"/>
      <c r="C112" s="553"/>
      <c r="D112" s="99"/>
      <c r="E112" s="553"/>
      <c r="F112" s="99"/>
      <c r="G112" s="125">
        <f t="shared" si="36"/>
        <v>14485</v>
      </c>
      <c r="H112" s="174"/>
      <c r="I112" s="117"/>
      <c r="J112" s="184"/>
      <c r="K112" s="117"/>
      <c r="L112" s="184"/>
      <c r="M112" s="131"/>
      <c r="N112" s="184"/>
      <c r="O112" s="130"/>
      <c r="P112" s="122">
        <f t="shared" si="47"/>
        <v>0</v>
      </c>
      <c r="Q112" s="122">
        <f t="shared" si="48"/>
        <v>0</v>
      </c>
      <c r="R112" s="117"/>
      <c r="S112" s="117"/>
      <c r="T112" s="126">
        <f t="shared" si="49"/>
        <v>0</v>
      </c>
      <c r="U112" s="129">
        <f t="shared" si="50"/>
        <v>0</v>
      </c>
      <c r="V112" s="129">
        <f t="shared" si="51"/>
        <v>0</v>
      </c>
      <c r="W112" s="129">
        <f t="shared" si="52"/>
        <v>0</v>
      </c>
      <c r="X112" s="129">
        <f t="shared" si="53"/>
        <v>0</v>
      </c>
      <c r="Y112" s="129">
        <f t="shared" si="54"/>
        <v>0</v>
      </c>
      <c r="Z112" s="129">
        <f t="shared" si="55"/>
        <v>0</v>
      </c>
      <c r="AA112" s="129">
        <f t="shared" si="56"/>
        <v>0</v>
      </c>
    </row>
    <row r="113" spans="1:27" s="100" customFormat="1" ht="11.25" customHeight="1">
      <c r="A113" s="120"/>
      <c r="B113" s="121"/>
      <c r="C113" s="553"/>
      <c r="D113" s="99"/>
      <c r="E113" s="553"/>
      <c r="F113" s="99"/>
      <c r="G113" s="125">
        <f t="shared" si="36"/>
        <v>14485</v>
      </c>
      <c r="H113" s="174"/>
      <c r="I113" s="117"/>
      <c r="J113" s="184"/>
      <c r="K113" s="117"/>
      <c r="L113" s="184"/>
      <c r="M113" s="131"/>
      <c r="N113" s="184"/>
      <c r="O113" s="130"/>
      <c r="P113" s="122">
        <f t="shared" si="47"/>
        <v>0</v>
      </c>
      <c r="Q113" s="122">
        <f t="shared" si="48"/>
        <v>0</v>
      </c>
      <c r="R113" s="117"/>
      <c r="S113" s="117"/>
      <c r="T113" s="126">
        <f t="shared" si="49"/>
        <v>0</v>
      </c>
      <c r="U113" s="129">
        <f t="shared" si="50"/>
        <v>0</v>
      </c>
      <c r="V113" s="129">
        <f t="shared" si="51"/>
        <v>0</v>
      </c>
      <c r="W113" s="129">
        <f t="shared" si="52"/>
        <v>0</v>
      </c>
      <c r="X113" s="129">
        <f t="shared" si="53"/>
        <v>0</v>
      </c>
      <c r="Y113" s="129">
        <f t="shared" si="54"/>
        <v>0</v>
      </c>
      <c r="Z113" s="129">
        <f t="shared" si="55"/>
        <v>0</v>
      </c>
      <c r="AA113" s="129">
        <f t="shared" si="56"/>
        <v>0</v>
      </c>
    </row>
    <row r="114" spans="1:27" s="100" customFormat="1" ht="11.25" customHeight="1">
      <c r="A114" s="120"/>
      <c r="B114" s="121"/>
      <c r="C114" s="553"/>
      <c r="D114" s="99"/>
      <c r="E114" s="553"/>
      <c r="F114" s="99"/>
      <c r="G114" s="125">
        <f t="shared" si="36"/>
        <v>14485</v>
      </c>
      <c r="H114" s="174"/>
      <c r="I114" s="117"/>
      <c r="J114" s="184"/>
      <c r="K114" s="117"/>
      <c r="L114" s="184"/>
      <c r="M114" s="131"/>
      <c r="N114" s="184"/>
      <c r="O114" s="130"/>
      <c r="P114" s="122">
        <f t="shared" si="47"/>
        <v>0</v>
      </c>
      <c r="Q114" s="122">
        <f t="shared" si="48"/>
        <v>0</v>
      </c>
      <c r="R114" s="117"/>
      <c r="S114" s="117"/>
      <c r="T114" s="126">
        <f t="shared" si="49"/>
        <v>0</v>
      </c>
      <c r="U114" s="129">
        <f t="shared" si="50"/>
        <v>0</v>
      </c>
      <c r="V114" s="129">
        <f t="shared" si="51"/>
        <v>0</v>
      </c>
      <c r="W114" s="129">
        <f t="shared" si="52"/>
        <v>0</v>
      </c>
      <c r="X114" s="129">
        <f t="shared" si="53"/>
        <v>0</v>
      </c>
      <c r="Y114" s="129">
        <f t="shared" si="54"/>
        <v>0</v>
      </c>
      <c r="Z114" s="129">
        <f t="shared" si="55"/>
        <v>0</v>
      </c>
      <c r="AA114" s="129">
        <f t="shared" si="56"/>
        <v>0</v>
      </c>
    </row>
    <row r="115" spans="1:27" s="100" customFormat="1" ht="11.25" customHeight="1">
      <c r="A115" s="120"/>
      <c r="B115" s="121"/>
      <c r="C115" s="553"/>
      <c r="D115" s="99"/>
      <c r="E115" s="553"/>
      <c r="F115" s="99"/>
      <c r="G115" s="125">
        <f t="shared" si="36"/>
        <v>14485</v>
      </c>
      <c r="H115" s="174"/>
      <c r="I115" s="117"/>
      <c r="J115" s="184"/>
      <c r="K115" s="117"/>
      <c r="L115" s="184"/>
      <c r="M115" s="131"/>
      <c r="N115" s="184"/>
      <c r="O115" s="130"/>
      <c r="P115" s="122">
        <f t="shared" si="47"/>
        <v>0</v>
      </c>
      <c r="Q115" s="122">
        <f t="shared" si="48"/>
        <v>0</v>
      </c>
      <c r="R115" s="117"/>
      <c r="S115" s="117"/>
      <c r="T115" s="126">
        <f t="shared" si="49"/>
        <v>0</v>
      </c>
      <c r="U115" s="129">
        <f t="shared" si="50"/>
        <v>0</v>
      </c>
      <c r="V115" s="129">
        <f t="shared" si="51"/>
        <v>0</v>
      </c>
      <c r="W115" s="129">
        <f t="shared" si="52"/>
        <v>0</v>
      </c>
      <c r="X115" s="129">
        <f t="shared" si="53"/>
        <v>0</v>
      </c>
      <c r="Y115" s="129">
        <f t="shared" si="54"/>
        <v>0</v>
      </c>
      <c r="Z115" s="129">
        <f t="shared" si="55"/>
        <v>0</v>
      </c>
      <c r="AA115" s="129">
        <f t="shared" si="56"/>
        <v>0</v>
      </c>
    </row>
    <row r="116" spans="1:27" s="100" customFormat="1" ht="11.25" customHeight="1">
      <c r="A116" s="120"/>
      <c r="B116" s="121"/>
      <c r="C116" s="553"/>
      <c r="D116" s="99"/>
      <c r="E116" s="553"/>
      <c r="F116" s="99"/>
      <c r="G116" s="125">
        <f t="shared" si="36"/>
        <v>14485</v>
      </c>
      <c r="H116" s="174"/>
      <c r="I116" s="117"/>
      <c r="J116" s="184"/>
      <c r="K116" s="117"/>
      <c r="L116" s="184"/>
      <c r="M116" s="131"/>
      <c r="N116" s="184"/>
      <c r="O116" s="130"/>
      <c r="P116" s="122">
        <f t="shared" si="47"/>
        <v>0</v>
      </c>
      <c r="Q116" s="122">
        <f t="shared" si="48"/>
        <v>0</v>
      </c>
      <c r="R116" s="117"/>
      <c r="S116" s="117"/>
      <c r="T116" s="126">
        <f t="shared" si="49"/>
        <v>0</v>
      </c>
      <c r="U116" s="129">
        <f t="shared" si="50"/>
        <v>0</v>
      </c>
      <c r="V116" s="129">
        <f t="shared" si="51"/>
        <v>0</v>
      </c>
      <c r="W116" s="129">
        <f t="shared" si="52"/>
        <v>0</v>
      </c>
      <c r="X116" s="129">
        <f t="shared" si="53"/>
        <v>0</v>
      </c>
      <c r="Y116" s="129">
        <f t="shared" si="54"/>
        <v>0</v>
      </c>
      <c r="Z116" s="129">
        <f t="shared" si="55"/>
        <v>0</v>
      </c>
      <c r="AA116" s="129">
        <f t="shared" si="56"/>
        <v>0</v>
      </c>
    </row>
    <row r="117" spans="1:27" s="100" customFormat="1" ht="11.25" customHeight="1">
      <c r="A117" s="120"/>
      <c r="B117" s="121"/>
      <c r="C117" s="553"/>
      <c r="D117" s="99"/>
      <c r="E117" s="553"/>
      <c r="F117" s="99"/>
      <c r="G117" s="125">
        <f t="shared" si="36"/>
        <v>14485</v>
      </c>
      <c r="H117" s="174"/>
      <c r="I117" s="117"/>
      <c r="J117" s="184"/>
      <c r="K117" s="117"/>
      <c r="L117" s="184"/>
      <c r="M117" s="131"/>
      <c r="N117" s="184"/>
      <c r="O117" s="130"/>
      <c r="P117" s="122">
        <f t="shared" si="47"/>
        <v>0</v>
      </c>
      <c r="Q117" s="122">
        <f t="shared" si="48"/>
        <v>0</v>
      </c>
      <c r="R117" s="117"/>
      <c r="S117" s="117"/>
      <c r="T117" s="126">
        <f t="shared" si="49"/>
        <v>0</v>
      </c>
      <c r="U117" s="129">
        <f t="shared" si="50"/>
        <v>0</v>
      </c>
      <c r="V117" s="129">
        <f t="shared" si="51"/>
        <v>0</v>
      </c>
      <c r="W117" s="129">
        <f t="shared" si="52"/>
        <v>0</v>
      </c>
      <c r="X117" s="129">
        <f t="shared" si="53"/>
        <v>0</v>
      </c>
      <c r="Y117" s="129">
        <f t="shared" si="54"/>
        <v>0</v>
      </c>
      <c r="Z117" s="129">
        <f t="shared" si="55"/>
        <v>0</v>
      </c>
      <c r="AA117" s="129">
        <f t="shared" si="56"/>
        <v>0</v>
      </c>
    </row>
    <row r="118" spans="1:27" s="100" customFormat="1" ht="11.25" customHeight="1">
      <c r="A118" s="120"/>
      <c r="B118" s="121"/>
      <c r="C118" s="553"/>
      <c r="D118" s="99"/>
      <c r="E118" s="553"/>
      <c r="F118" s="99"/>
      <c r="G118" s="125">
        <f t="shared" si="36"/>
        <v>14485</v>
      </c>
      <c r="H118" s="174"/>
      <c r="I118" s="117"/>
      <c r="J118" s="184"/>
      <c r="K118" s="117"/>
      <c r="L118" s="184"/>
      <c r="M118" s="131"/>
      <c r="N118" s="184"/>
      <c r="O118" s="130"/>
      <c r="P118" s="122">
        <f t="shared" si="47"/>
        <v>0</v>
      </c>
      <c r="Q118" s="122">
        <f t="shared" si="48"/>
        <v>0</v>
      </c>
      <c r="R118" s="117"/>
      <c r="S118" s="117"/>
      <c r="T118" s="126">
        <f t="shared" si="49"/>
        <v>0</v>
      </c>
      <c r="U118" s="129">
        <f t="shared" si="50"/>
        <v>0</v>
      </c>
      <c r="V118" s="129">
        <f t="shared" si="51"/>
        <v>0</v>
      </c>
      <c r="W118" s="129">
        <f t="shared" si="52"/>
        <v>0</v>
      </c>
      <c r="X118" s="129">
        <f t="shared" si="53"/>
        <v>0</v>
      </c>
      <c r="Y118" s="129">
        <f t="shared" si="54"/>
        <v>0</v>
      </c>
      <c r="Z118" s="129">
        <f t="shared" si="55"/>
        <v>0</v>
      </c>
      <c r="AA118" s="129">
        <f t="shared" si="56"/>
        <v>0</v>
      </c>
    </row>
    <row r="119" spans="1:27" s="100" customFormat="1" ht="11.25" customHeight="1">
      <c r="A119" s="120"/>
      <c r="B119" s="121"/>
      <c r="C119" s="553"/>
      <c r="D119" s="99"/>
      <c r="E119" s="553"/>
      <c r="F119" s="99"/>
      <c r="G119" s="125">
        <f t="shared" si="36"/>
        <v>14485</v>
      </c>
      <c r="H119" s="174"/>
      <c r="I119" s="117"/>
      <c r="J119" s="184"/>
      <c r="K119" s="117"/>
      <c r="L119" s="184"/>
      <c r="M119" s="131"/>
      <c r="N119" s="184"/>
      <c r="O119" s="130"/>
      <c r="P119" s="122">
        <f t="shared" si="47"/>
        <v>0</v>
      </c>
      <c r="Q119" s="122">
        <f t="shared" si="48"/>
        <v>0</v>
      </c>
      <c r="R119" s="117"/>
      <c r="S119" s="117"/>
      <c r="T119" s="126">
        <f t="shared" si="49"/>
        <v>0</v>
      </c>
      <c r="U119" s="129">
        <f t="shared" si="50"/>
        <v>0</v>
      </c>
      <c r="V119" s="129">
        <f t="shared" si="51"/>
        <v>0</v>
      </c>
      <c r="W119" s="129">
        <f t="shared" si="52"/>
        <v>0</v>
      </c>
      <c r="X119" s="129">
        <f t="shared" si="53"/>
        <v>0</v>
      </c>
      <c r="Y119" s="129">
        <f t="shared" si="54"/>
        <v>0</v>
      </c>
      <c r="Z119" s="129">
        <f t="shared" si="55"/>
        <v>0</v>
      </c>
      <c r="AA119" s="129">
        <f t="shared" si="56"/>
        <v>0</v>
      </c>
    </row>
    <row r="120" spans="1:27" s="100" customFormat="1" ht="11.25" customHeight="1">
      <c r="A120" s="120"/>
      <c r="B120" s="121"/>
      <c r="C120" s="553"/>
      <c r="D120" s="99"/>
      <c r="E120" s="553"/>
      <c r="F120" s="99"/>
      <c r="G120" s="125">
        <f t="shared" si="36"/>
        <v>14485</v>
      </c>
      <c r="H120" s="174"/>
      <c r="I120" s="117"/>
      <c r="J120" s="184"/>
      <c r="K120" s="117"/>
      <c r="L120" s="184"/>
      <c r="M120" s="131"/>
      <c r="N120" s="184"/>
      <c r="O120" s="130"/>
      <c r="P120" s="122">
        <f t="shared" si="47"/>
        <v>0</v>
      </c>
      <c r="Q120" s="122">
        <f t="shared" si="48"/>
        <v>0</v>
      </c>
      <c r="R120" s="117"/>
      <c r="S120" s="117"/>
      <c r="T120" s="126">
        <f t="shared" si="49"/>
        <v>0</v>
      </c>
      <c r="U120" s="129">
        <f t="shared" si="50"/>
        <v>0</v>
      </c>
      <c r="V120" s="129">
        <f t="shared" si="51"/>
        <v>0</v>
      </c>
      <c r="W120" s="129">
        <f t="shared" si="52"/>
        <v>0</v>
      </c>
      <c r="X120" s="129">
        <f t="shared" si="53"/>
        <v>0</v>
      </c>
      <c r="Y120" s="129">
        <f t="shared" si="54"/>
        <v>0</v>
      </c>
      <c r="Z120" s="129">
        <f t="shared" si="55"/>
        <v>0</v>
      </c>
      <c r="AA120" s="129">
        <f t="shared" si="56"/>
        <v>0</v>
      </c>
    </row>
    <row r="121" spans="1:27" s="100" customFormat="1" ht="11.25" customHeight="1">
      <c r="A121" s="120"/>
      <c r="B121" s="121"/>
      <c r="C121" s="553"/>
      <c r="D121" s="99"/>
      <c r="E121" s="553"/>
      <c r="F121" s="99"/>
      <c r="G121" s="125">
        <f t="shared" si="36"/>
        <v>14485</v>
      </c>
      <c r="H121" s="174"/>
      <c r="I121" s="117"/>
      <c r="J121" s="184"/>
      <c r="K121" s="117"/>
      <c r="L121" s="184"/>
      <c r="M121" s="131"/>
      <c r="N121" s="184"/>
      <c r="O121" s="130"/>
      <c r="P121" s="122">
        <f t="shared" si="47"/>
        <v>0</v>
      </c>
      <c r="Q121" s="122">
        <f t="shared" si="48"/>
        <v>0</v>
      </c>
      <c r="R121" s="117"/>
      <c r="S121" s="117"/>
      <c r="T121" s="126">
        <f t="shared" si="49"/>
        <v>0</v>
      </c>
      <c r="U121" s="129">
        <f t="shared" si="50"/>
        <v>0</v>
      </c>
      <c r="V121" s="129">
        <f t="shared" si="51"/>
        <v>0</v>
      </c>
      <c r="W121" s="129">
        <f t="shared" si="52"/>
        <v>0</v>
      </c>
      <c r="X121" s="129">
        <f t="shared" si="53"/>
        <v>0</v>
      </c>
      <c r="Y121" s="129">
        <f t="shared" si="54"/>
        <v>0</v>
      </c>
      <c r="Z121" s="129">
        <f t="shared" si="55"/>
        <v>0</v>
      </c>
      <c r="AA121" s="129">
        <f t="shared" si="56"/>
        <v>0</v>
      </c>
    </row>
    <row r="122" spans="1:27" s="100" customFormat="1" ht="22.5" customHeight="1">
      <c r="A122" s="120"/>
      <c r="B122" s="121"/>
      <c r="C122" s="553"/>
      <c r="D122" s="99"/>
      <c r="E122" s="553"/>
      <c r="F122" s="99"/>
      <c r="G122" s="125">
        <f t="shared" si="36"/>
        <v>14485</v>
      </c>
      <c r="H122" s="174"/>
      <c r="I122" s="117"/>
      <c r="J122" s="184"/>
      <c r="K122" s="117"/>
      <c r="L122" s="184"/>
      <c r="M122" s="131"/>
      <c r="N122" s="184"/>
      <c r="O122" s="130"/>
      <c r="P122" s="122">
        <f t="shared" si="47"/>
        <v>0</v>
      </c>
      <c r="Q122" s="122">
        <f t="shared" si="48"/>
        <v>0</v>
      </c>
      <c r="R122" s="117"/>
      <c r="S122" s="117"/>
      <c r="T122" s="126">
        <f t="shared" si="49"/>
        <v>0</v>
      </c>
      <c r="U122" s="129">
        <f t="shared" si="50"/>
        <v>0</v>
      </c>
      <c r="V122" s="129">
        <f t="shared" si="51"/>
        <v>0</v>
      </c>
      <c r="W122" s="129">
        <f t="shared" si="52"/>
        <v>0</v>
      </c>
      <c r="X122" s="129">
        <f t="shared" si="53"/>
        <v>0</v>
      </c>
      <c r="Y122" s="129">
        <f t="shared" si="54"/>
        <v>0</v>
      </c>
      <c r="Z122" s="129">
        <f t="shared" si="55"/>
        <v>0</v>
      </c>
      <c r="AA122" s="129">
        <f t="shared" si="56"/>
        <v>0</v>
      </c>
    </row>
    <row r="123" spans="1:27" s="100" customFormat="1" ht="11.25" customHeight="1">
      <c r="A123" s="120"/>
      <c r="B123" s="121"/>
      <c r="C123" s="553"/>
      <c r="D123" s="99"/>
      <c r="E123" s="553"/>
      <c r="F123" s="99"/>
      <c r="G123" s="125">
        <f t="shared" si="36"/>
        <v>14485</v>
      </c>
      <c r="H123" s="174"/>
      <c r="I123" s="117"/>
      <c r="J123" s="184"/>
      <c r="K123" s="117"/>
      <c r="L123" s="184"/>
      <c r="M123" s="131"/>
      <c r="N123" s="184"/>
      <c r="O123" s="130"/>
      <c r="P123" s="122">
        <f t="shared" si="47"/>
        <v>0</v>
      </c>
      <c r="Q123" s="122">
        <f t="shared" si="48"/>
        <v>0</v>
      </c>
      <c r="R123" s="117"/>
      <c r="S123" s="117"/>
      <c r="T123" s="126">
        <f t="shared" si="49"/>
        <v>0</v>
      </c>
      <c r="U123" s="129">
        <f t="shared" si="50"/>
        <v>0</v>
      </c>
      <c r="V123" s="129">
        <f t="shared" si="51"/>
        <v>0</v>
      </c>
      <c r="W123" s="129">
        <f t="shared" si="52"/>
        <v>0</v>
      </c>
      <c r="X123" s="129">
        <f t="shared" si="53"/>
        <v>0</v>
      </c>
      <c r="Y123" s="129">
        <f t="shared" si="54"/>
        <v>0</v>
      </c>
      <c r="Z123" s="129">
        <f t="shared" si="55"/>
        <v>0</v>
      </c>
      <c r="AA123" s="129">
        <f t="shared" si="56"/>
        <v>0</v>
      </c>
    </row>
    <row r="124" spans="1:27" s="100" customFormat="1" ht="11.25" customHeight="1">
      <c r="A124" s="120"/>
      <c r="B124" s="121"/>
      <c r="C124" s="553"/>
      <c r="D124" s="99"/>
      <c r="E124" s="553"/>
      <c r="F124" s="99"/>
      <c r="G124" s="125">
        <f t="shared" si="36"/>
        <v>14485</v>
      </c>
      <c r="H124" s="174"/>
      <c r="I124" s="117"/>
      <c r="J124" s="184"/>
      <c r="K124" s="117"/>
      <c r="L124" s="184"/>
      <c r="M124" s="131"/>
      <c r="N124" s="184"/>
      <c r="O124" s="130"/>
      <c r="P124" s="122">
        <f t="shared" si="47"/>
        <v>0</v>
      </c>
      <c r="Q124" s="122">
        <f t="shared" si="48"/>
        <v>0</v>
      </c>
      <c r="R124" s="117"/>
      <c r="S124" s="117"/>
      <c r="T124" s="126">
        <f t="shared" si="49"/>
        <v>0</v>
      </c>
      <c r="U124" s="129">
        <f t="shared" si="50"/>
        <v>0</v>
      </c>
      <c r="V124" s="129">
        <f t="shared" si="51"/>
        <v>0</v>
      </c>
      <c r="W124" s="129">
        <f t="shared" si="52"/>
        <v>0</v>
      </c>
      <c r="X124" s="129">
        <f t="shared" si="53"/>
        <v>0</v>
      </c>
      <c r="Y124" s="129">
        <f t="shared" si="54"/>
        <v>0</v>
      </c>
      <c r="Z124" s="129">
        <f t="shared" si="55"/>
        <v>0</v>
      </c>
      <c r="AA124" s="129">
        <f t="shared" si="56"/>
        <v>0</v>
      </c>
    </row>
    <row r="125" spans="1:27" s="100" customFormat="1" ht="11.25" customHeight="1">
      <c r="A125" s="120"/>
      <c r="B125" s="121"/>
      <c r="C125" s="553"/>
      <c r="D125" s="99"/>
      <c r="E125" s="553"/>
      <c r="F125" s="99"/>
      <c r="G125" s="125">
        <f t="shared" si="36"/>
        <v>14485</v>
      </c>
      <c r="H125" s="174"/>
      <c r="I125" s="117"/>
      <c r="J125" s="184"/>
      <c r="K125" s="117"/>
      <c r="L125" s="184"/>
      <c r="M125" s="131"/>
      <c r="N125" s="184"/>
      <c r="O125" s="130"/>
      <c r="P125" s="122">
        <f t="shared" si="47"/>
        <v>0</v>
      </c>
      <c r="Q125" s="122">
        <f t="shared" si="48"/>
        <v>0</v>
      </c>
      <c r="R125" s="117"/>
      <c r="S125" s="117"/>
      <c r="T125" s="126">
        <f t="shared" si="49"/>
        <v>0</v>
      </c>
      <c r="U125" s="129">
        <f t="shared" si="50"/>
        <v>0</v>
      </c>
      <c r="V125" s="129">
        <f t="shared" si="51"/>
        <v>0</v>
      </c>
      <c r="W125" s="129">
        <f t="shared" si="52"/>
        <v>0</v>
      </c>
      <c r="X125" s="129">
        <f t="shared" si="53"/>
        <v>0</v>
      </c>
      <c r="Y125" s="129">
        <f t="shared" si="54"/>
        <v>0</v>
      </c>
      <c r="Z125" s="129">
        <f t="shared" si="55"/>
        <v>0</v>
      </c>
      <c r="AA125" s="129">
        <f t="shared" si="56"/>
        <v>0</v>
      </c>
    </row>
    <row r="126" spans="1:27" s="100" customFormat="1" ht="11.25" customHeight="1">
      <c r="A126" s="120"/>
      <c r="B126" s="121"/>
      <c r="C126" s="553"/>
      <c r="D126" s="99"/>
      <c r="E126" s="553"/>
      <c r="F126" s="99"/>
      <c r="G126" s="125">
        <f t="shared" si="36"/>
        <v>14485</v>
      </c>
      <c r="H126" s="174"/>
      <c r="I126" s="117"/>
      <c r="J126" s="184"/>
      <c r="K126" s="117"/>
      <c r="L126" s="184"/>
      <c r="M126" s="131"/>
      <c r="N126" s="184"/>
      <c r="O126" s="130"/>
      <c r="P126" s="122">
        <f t="shared" si="47"/>
        <v>0</v>
      </c>
      <c r="Q126" s="122">
        <f t="shared" si="48"/>
        <v>0</v>
      </c>
      <c r="R126" s="117"/>
      <c r="S126" s="117"/>
      <c r="T126" s="126">
        <f t="shared" si="49"/>
        <v>0</v>
      </c>
      <c r="U126" s="129">
        <f t="shared" si="50"/>
        <v>0</v>
      </c>
      <c r="V126" s="129">
        <f t="shared" si="51"/>
        <v>0</v>
      </c>
      <c r="W126" s="129">
        <f t="shared" si="52"/>
        <v>0</v>
      </c>
      <c r="X126" s="129">
        <f t="shared" si="53"/>
        <v>0</v>
      </c>
      <c r="Y126" s="129">
        <f t="shared" si="54"/>
        <v>0</v>
      </c>
      <c r="Z126" s="129">
        <f t="shared" si="55"/>
        <v>0</v>
      </c>
      <c r="AA126" s="129">
        <f t="shared" si="56"/>
        <v>0</v>
      </c>
    </row>
    <row r="127" spans="1:27" s="100" customFormat="1" ht="11.25" customHeight="1">
      <c r="A127" s="120"/>
      <c r="B127" s="121"/>
      <c r="C127" s="553"/>
      <c r="D127" s="99"/>
      <c r="E127" s="553"/>
      <c r="F127" s="99"/>
      <c r="G127" s="125">
        <f t="shared" si="36"/>
        <v>14485</v>
      </c>
      <c r="H127" s="174"/>
      <c r="I127" s="117"/>
      <c r="J127" s="184"/>
      <c r="K127" s="117"/>
      <c r="L127" s="184"/>
      <c r="M127" s="131"/>
      <c r="N127" s="184"/>
      <c r="O127" s="130"/>
      <c r="P127" s="122">
        <f t="shared" si="47"/>
        <v>0</v>
      </c>
      <c r="Q127" s="122">
        <f t="shared" si="48"/>
        <v>0</v>
      </c>
      <c r="R127" s="117"/>
      <c r="S127" s="117"/>
      <c r="T127" s="126">
        <f t="shared" si="49"/>
        <v>0</v>
      </c>
      <c r="U127" s="129">
        <f t="shared" si="50"/>
        <v>0</v>
      </c>
      <c r="V127" s="129">
        <f t="shared" si="51"/>
        <v>0</v>
      </c>
      <c r="W127" s="129">
        <f t="shared" si="52"/>
        <v>0</v>
      </c>
      <c r="X127" s="129">
        <f t="shared" si="53"/>
        <v>0</v>
      </c>
      <c r="Y127" s="129">
        <f t="shared" si="54"/>
        <v>0</v>
      </c>
      <c r="Z127" s="129">
        <f t="shared" si="55"/>
        <v>0</v>
      </c>
      <c r="AA127" s="129">
        <f t="shared" si="56"/>
        <v>0</v>
      </c>
    </row>
    <row r="128" spans="1:27" s="100" customFormat="1" ht="11.25" customHeight="1">
      <c r="A128" s="120"/>
      <c r="B128" s="121"/>
      <c r="C128" s="553"/>
      <c r="D128" s="99"/>
      <c r="E128" s="553"/>
      <c r="F128" s="99"/>
      <c r="G128" s="125">
        <f t="shared" si="36"/>
        <v>14485</v>
      </c>
      <c r="H128" s="174"/>
      <c r="I128" s="117"/>
      <c r="J128" s="184"/>
      <c r="K128" s="117"/>
      <c r="L128" s="184"/>
      <c r="M128" s="131"/>
      <c r="N128" s="184"/>
      <c r="O128" s="130"/>
      <c r="P128" s="122">
        <f t="shared" si="47"/>
        <v>0</v>
      </c>
      <c r="Q128" s="122">
        <f t="shared" si="48"/>
        <v>0</v>
      </c>
      <c r="R128" s="117"/>
      <c r="S128" s="117"/>
      <c r="T128" s="126">
        <f t="shared" si="49"/>
        <v>0</v>
      </c>
      <c r="U128" s="129">
        <f t="shared" si="50"/>
        <v>0</v>
      </c>
      <c r="V128" s="129">
        <f t="shared" si="51"/>
        <v>0</v>
      </c>
      <c r="W128" s="129">
        <f t="shared" si="52"/>
        <v>0</v>
      </c>
      <c r="X128" s="129">
        <f t="shared" si="53"/>
        <v>0</v>
      </c>
      <c r="Y128" s="129">
        <f t="shared" si="54"/>
        <v>0</v>
      </c>
      <c r="Z128" s="129">
        <f t="shared" si="55"/>
        <v>0</v>
      </c>
      <c r="AA128" s="129">
        <f t="shared" si="56"/>
        <v>0</v>
      </c>
    </row>
    <row r="129" spans="1:27" s="100" customFormat="1" ht="11.25" customHeight="1">
      <c r="A129" s="120"/>
      <c r="B129" s="121"/>
      <c r="C129" s="553"/>
      <c r="D129" s="99"/>
      <c r="E129" s="553"/>
      <c r="F129" s="99"/>
      <c r="G129" s="125">
        <f t="shared" si="36"/>
        <v>14485</v>
      </c>
      <c r="H129" s="174"/>
      <c r="I129" s="117"/>
      <c r="J129" s="184"/>
      <c r="K129" s="117"/>
      <c r="L129" s="184"/>
      <c r="M129" s="131"/>
      <c r="N129" s="184"/>
      <c r="O129" s="130"/>
      <c r="P129" s="122">
        <f t="shared" si="47"/>
        <v>0</v>
      </c>
      <c r="Q129" s="122">
        <f t="shared" si="48"/>
        <v>0</v>
      </c>
      <c r="R129" s="117"/>
      <c r="S129" s="117"/>
      <c r="T129" s="126">
        <f t="shared" si="49"/>
        <v>0</v>
      </c>
      <c r="U129" s="129">
        <f t="shared" si="50"/>
        <v>0</v>
      </c>
      <c r="V129" s="129">
        <f t="shared" si="51"/>
        <v>0</v>
      </c>
      <c r="W129" s="129">
        <f t="shared" si="52"/>
        <v>0</v>
      </c>
      <c r="X129" s="129">
        <f t="shared" si="53"/>
        <v>0</v>
      </c>
      <c r="Y129" s="129">
        <f t="shared" si="54"/>
        <v>0</v>
      </c>
      <c r="Z129" s="129">
        <f t="shared" si="55"/>
        <v>0</v>
      </c>
      <c r="AA129" s="129">
        <f t="shared" si="56"/>
        <v>0</v>
      </c>
    </row>
    <row r="130" spans="1:27" s="100" customFormat="1" ht="12.75" thickBot="1">
      <c r="A130" s="120"/>
      <c r="B130" s="121"/>
      <c r="C130" s="99"/>
      <c r="D130" s="99"/>
      <c r="E130" s="99"/>
      <c r="F130" s="99"/>
      <c r="G130" s="125"/>
      <c r="H130" s="174"/>
      <c r="I130" s="117"/>
      <c r="J130" s="184"/>
      <c r="K130" s="117"/>
      <c r="L130" s="184"/>
      <c r="M130" s="131"/>
      <c r="N130" s="184"/>
      <c r="O130" s="130"/>
      <c r="P130" s="122"/>
      <c r="Q130" s="122"/>
      <c r="R130" s="117"/>
      <c r="S130" s="117"/>
      <c r="T130" s="126">
        <f>H130+((I130+K130)/60)*50</f>
        <v>0</v>
      </c>
      <c r="U130" s="129">
        <f t="shared" si="7"/>
        <v>0</v>
      </c>
      <c r="V130" s="129">
        <f>I130*0.25</f>
        <v>0</v>
      </c>
      <c r="W130" s="129">
        <f>J130*0.15</f>
        <v>0</v>
      </c>
      <c r="X130" s="129">
        <f>K130*0.25</f>
        <v>0</v>
      </c>
      <c r="Y130" s="129">
        <f>L130*0.15</f>
        <v>0</v>
      </c>
      <c r="Z130" s="129">
        <f>M130*0.15</f>
        <v>0</v>
      </c>
      <c r="AA130" s="129">
        <f>N130*0.15</f>
        <v>0</v>
      </c>
    </row>
    <row r="131" spans="1:27" s="102" customFormat="1" ht="12.75" thickBot="1">
      <c r="A131" s="576" t="s">
        <v>70</v>
      </c>
      <c r="B131" s="576"/>
      <c r="C131" s="141"/>
      <c r="D131" s="141"/>
      <c r="E131" s="141"/>
      <c r="F131" s="141"/>
      <c r="G131" s="142"/>
      <c r="H131" s="175">
        <f aca="true" t="shared" si="57" ref="H131:N131">SUM(H19:H130)</f>
        <v>0</v>
      </c>
      <c r="I131" s="143">
        <f t="shared" si="57"/>
        <v>0</v>
      </c>
      <c r="J131" s="185">
        <f t="shared" si="57"/>
        <v>0</v>
      </c>
      <c r="K131" s="144">
        <f t="shared" si="57"/>
        <v>0</v>
      </c>
      <c r="L131" s="194">
        <f t="shared" si="57"/>
        <v>0</v>
      </c>
      <c r="M131" s="162">
        <f t="shared" si="57"/>
        <v>5</v>
      </c>
      <c r="N131" s="185">
        <f t="shared" si="57"/>
        <v>0</v>
      </c>
      <c r="O131" s="142"/>
      <c r="P131" s="142"/>
      <c r="Q131" s="142"/>
      <c r="R131" s="142"/>
      <c r="S131" s="142"/>
      <c r="T131" s="145"/>
      <c r="U131" s="146"/>
      <c r="V131" s="146"/>
      <c r="W131" s="143"/>
      <c r="X131" s="143"/>
      <c r="Y131" s="144"/>
      <c r="Z131" s="146"/>
      <c r="AA131" s="147"/>
    </row>
    <row r="132" spans="1:27" s="102" customFormat="1" ht="12.75" thickBot="1">
      <c r="A132" s="577" t="s">
        <v>105</v>
      </c>
      <c r="B132" s="578"/>
      <c r="C132" s="128"/>
      <c r="D132" s="128"/>
      <c r="E132" s="128"/>
      <c r="F132" s="128"/>
      <c r="G132" s="128"/>
      <c r="H132" s="176">
        <f>U132</f>
        <v>0</v>
      </c>
      <c r="I132" s="127">
        <f aca="true" t="shared" si="58" ref="I132:N132">V132</f>
        <v>0</v>
      </c>
      <c r="J132" s="186">
        <f t="shared" si="58"/>
        <v>0</v>
      </c>
      <c r="K132" s="127">
        <f t="shared" si="58"/>
        <v>0</v>
      </c>
      <c r="L132" s="186">
        <f t="shared" si="58"/>
        <v>0</v>
      </c>
      <c r="M132" s="163">
        <f t="shared" si="58"/>
        <v>0.75</v>
      </c>
      <c r="N132" s="186">
        <f t="shared" si="58"/>
        <v>0</v>
      </c>
      <c r="O132" s="123">
        <f>O8</f>
        <v>0</v>
      </c>
      <c r="P132" s="124">
        <f>H132+I132+J132+K132+L132+M132+N132</f>
        <v>0.75</v>
      </c>
      <c r="Q132" s="124">
        <f>SUM(Q19:Q130)</f>
        <v>0.75</v>
      </c>
      <c r="R132" s="142"/>
      <c r="S132" s="142"/>
      <c r="T132" s="123">
        <f>SUM(T19:T131)</f>
        <v>0</v>
      </c>
      <c r="U132" s="127">
        <f aca="true" t="shared" si="59" ref="U132:AA132">SUM(U19:U130)</f>
        <v>0</v>
      </c>
      <c r="V132" s="127">
        <f t="shared" si="59"/>
        <v>0</v>
      </c>
      <c r="W132" s="127">
        <f t="shared" si="59"/>
        <v>0</v>
      </c>
      <c r="X132" s="127">
        <f t="shared" si="59"/>
        <v>0</v>
      </c>
      <c r="Y132" s="127">
        <f t="shared" si="59"/>
        <v>0</v>
      </c>
      <c r="Z132" s="127">
        <f t="shared" si="59"/>
        <v>0.75</v>
      </c>
      <c r="AA132" s="127">
        <f t="shared" si="59"/>
        <v>0</v>
      </c>
    </row>
    <row r="133" spans="1:17" s="100" customFormat="1" ht="12">
      <c r="A133" s="111"/>
      <c r="B133" s="112"/>
      <c r="C133" s="113"/>
      <c r="D133" s="113"/>
      <c r="E133" s="113"/>
      <c r="F133" s="113"/>
      <c r="H133" s="177"/>
      <c r="J133" s="187"/>
      <c r="L133" s="187"/>
      <c r="M133" s="164"/>
      <c r="N133" s="187"/>
      <c r="O133" s="101"/>
      <c r="P133" s="114"/>
      <c r="Q133" s="114"/>
    </row>
    <row r="134" spans="2:17" s="100" customFormat="1" ht="12">
      <c r="B134" s="6" t="s">
        <v>71</v>
      </c>
      <c r="C134" s="6"/>
      <c r="D134" s="6"/>
      <c r="E134" s="6"/>
      <c r="F134" s="6"/>
      <c r="G134" s="6"/>
      <c r="H134" s="178"/>
      <c r="I134" s="6"/>
      <c r="J134" s="195"/>
      <c r="K134" s="579">
        <f>T132</f>
        <v>0</v>
      </c>
      <c r="L134" s="579">
        <f>SUM(L131:L133)</f>
        <v>0</v>
      </c>
      <c r="M134" s="579">
        <f>SUM(M131:M133)</f>
        <v>5.75</v>
      </c>
      <c r="N134" s="579">
        <f>SUM(N131:N133)</f>
        <v>0</v>
      </c>
      <c r="O134" s="579">
        <f>SUM(O131:O133)</f>
        <v>0</v>
      </c>
      <c r="P134" s="579">
        <f>SUM(P131:P133)</f>
        <v>0.75</v>
      </c>
      <c r="Q134" s="114"/>
    </row>
    <row r="135" spans="1:17" s="100" customFormat="1" ht="12">
      <c r="A135" s="93"/>
      <c r="B135" s="6"/>
      <c r="C135" s="6"/>
      <c r="D135" s="6"/>
      <c r="E135" s="6"/>
      <c r="F135" s="6"/>
      <c r="G135" s="6"/>
      <c r="H135" s="178"/>
      <c r="I135" s="6"/>
      <c r="J135" s="195"/>
      <c r="K135" s="6"/>
      <c r="L135" s="195"/>
      <c r="M135" s="165"/>
      <c r="N135" s="187"/>
      <c r="O135" s="101"/>
      <c r="P135" s="114"/>
      <c r="Q135" s="114"/>
    </row>
    <row r="136" spans="1:18" s="100" customFormat="1" ht="12">
      <c r="A136" s="93"/>
      <c r="B136" s="7" t="s">
        <v>51</v>
      </c>
      <c r="C136" s="7"/>
      <c r="D136" s="7"/>
      <c r="E136" s="6"/>
      <c r="F136" s="6"/>
      <c r="G136" s="6"/>
      <c r="H136" s="178"/>
      <c r="I136" s="6"/>
      <c r="J136" s="195"/>
      <c r="L136" s="187"/>
      <c r="M136" s="166" t="s">
        <v>52</v>
      </c>
      <c r="N136" s="188"/>
      <c r="O136" s="7"/>
      <c r="P136" s="7"/>
      <c r="Q136" s="7"/>
      <c r="R136" s="106"/>
    </row>
    <row r="137" spans="1:18" s="100" customFormat="1" ht="12">
      <c r="A137" s="93"/>
      <c r="B137" s="110" t="s">
        <v>95</v>
      </c>
      <c r="C137" s="109" t="str">
        <f>Путевка!H1</f>
        <v>2009 г.</v>
      </c>
      <c r="D137" s="108"/>
      <c r="E137" s="9"/>
      <c r="F137" s="9"/>
      <c r="G137" s="8"/>
      <c r="H137" s="177"/>
      <c r="I137" s="8"/>
      <c r="J137" s="198"/>
      <c r="L137" s="187"/>
      <c r="M137" s="167" t="s">
        <v>95</v>
      </c>
      <c r="N137" s="189"/>
      <c r="O137" s="107"/>
      <c r="P137" s="107"/>
      <c r="Q137" s="107"/>
      <c r="R137" s="109" t="str">
        <f>Путевка!H1</f>
        <v>2009 г.</v>
      </c>
    </row>
    <row r="138" spans="1:17" s="100" customFormat="1" ht="12">
      <c r="A138" s="111"/>
      <c r="B138" s="112"/>
      <c r="C138" s="113"/>
      <c r="D138" s="113"/>
      <c r="E138" s="113"/>
      <c r="F138" s="113"/>
      <c r="H138" s="177"/>
      <c r="J138" s="187"/>
      <c r="L138" s="187"/>
      <c r="M138" s="164"/>
      <c r="N138" s="187"/>
      <c r="O138" s="101"/>
      <c r="P138" s="114"/>
      <c r="Q138" s="114"/>
    </row>
    <row r="139" spans="1:17" s="100" customFormat="1" ht="12">
      <c r="A139" s="111"/>
      <c r="B139" s="112"/>
      <c r="C139" s="113"/>
      <c r="D139" s="113"/>
      <c r="E139" s="113"/>
      <c r="F139" s="113"/>
      <c r="H139" s="177"/>
      <c r="J139" s="187"/>
      <c r="L139" s="187"/>
      <c r="M139" s="164"/>
      <c r="N139" s="187"/>
      <c r="O139" s="101"/>
      <c r="P139" s="114"/>
      <c r="Q139" s="114"/>
    </row>
    <row r="140" spans="1:17" s="100" customFormat="1" ht="12">
      <c r="A140" s="111"/>
      <c r="B140" s="112"/>
      <c r="C140" s="113"/>
      <c r="D140" s="113"/>
      <c r="E140" s="113"/>
      <c r="F140" s="113"/>
      <c r="H140" s="177"/>
      <c r="J140" s="187"/>
      <c r="L140" s="187"/>
      <c r="M140" s="164"/>
      <c r="N140" s="187"/>
      <c r="O140" s="101"/>
      <c r="P140" s="114"/>
      <c r="Q140" s="114"/>
    </row>
    <row r="141" spans="1:17" s="100" customFormat="1" ht="12">
      <c r="A141" s="111"/>
      <c r="B141" s="112"/>
      <c r="C141" s="113"/>
      <c r="D141" s="113"/>
      <c r="E141" s="113"/>
      <c r="F141" s="113"/>
      <c r="H141" s="177"/>
      <c r="J141" s="187"/>
      <c r="L141" s="187"/>
      <c r="M141" s="164"/>
      <c r="N141" s="187"/>
      <c r="O141" s="101"/>
      <c r="P141" s="114"/>
      <c r="Q141" s="114"/>
    </row>
    <row r="142" spans="1:17" s="100" customFormat="1" ht="12">
      <c r="A142" s="111"/>
      <c r="B142" s="112"/>
      <c r="C142" s="113"/>
      <c r="D142" s="113"/>
      <c r="E142" s="113"/>
      <c r="F142" s="113"/>
      <c r="H142" s="177"/>
      <c r="J142" s="187"/>
      <c r="L142" s="187"/>
      <c r="M142" s="164"/>
      <c r="N142" s="187"/>
      <c r="O142" s="101"/>
      <c r="P142" s="114"/>
      <c r="Q142" s="114"/>
    </row>
    <row r="143" spans="1:17" s="100" customFormat="1" ht="12">
      <c r="A143" s="111"/>
      <c r="B143" s="112"/>
      <c r="C143" s="113"/>
      <c r="D143" s="113"/>
      <c r="E143" s="113"/>
      <c r="F143" s="113"/>
      <c r="H143" s="177"/>
      <c r="J143" s="187"/>
      <c r="L143" s="187"/>
      <c r="M143" s="164"/>
      <c r="N143" s="187"/>
      <c r="O143" s="101"/>
      <c r="P143" s="114"/>
      <c r="Q143" s="114"/>
    </row>
    <row r="144" spans="1:17" s="100" customFormat="1" ht="12">
      <c r="A144" s="111"/>
      <c r="B144" s="112"/>
      <c r="C144" s="113"/>
      <c r="D144" s="113"/>
      <c r="E144" s="113"/>
      <c r="F144" s="113"/>
      <c r="H144" s="177"/>
      <c r="J144" s="187"/>
      <c r="L144" s="187"/>
      <c r="M144" s="164"/>
      <c r="N144" s="187"/>
      <c r="O144" s="101"/>
      <c r="P144" s="114"/>
      <c r="Q144" s="114"/>
    </row>
    <row r="145" spans="1:17" s="100" customFormat="1" ht="12">
      <c r="A145" s="111"/>
      <c r="B145" s="112"/>
      <c r="C145" s="113"/>
      <c r="D145" s="113"/>
      <c r="E145" s="113"/>
      <c r="F145" s="113"/>
      <c r="H145" s="177"/>
      <c r="J145" s="187"/>
      <c r="L145" s="187"/>
      <c r="M145" s="164"/>
      <c r="N145" s="187"/>
      <c r="O145" s="101"/>
      <c r="P145" s="114"/>
      <c r="Q145" s="114"/>
    </row>
    <row r="146" spans="1:17" s="100" customFormat="1" ht="12">
      <c r="A146" s="111"/>
      <c r="B146" s="112"/>
      <c r="C146" s="113"/>
      <c r="D146" s="113"/>
      <c r="E146" s="113"/>
      <c r="F146" s="113"/>
      <c r="H146" s="177"/>
      <c r="J146" s="187"/>
      <c r="L146" s="187"/>
      <c r="M146" s="164"/>
      <c r="N146" s="187"/>
      <c r="O146" s="101"/>
      <c r="P146" s="114"/>
      <c r="Q146" s="114"/>
    </row>
    <row r="147" spans="1:17" s="100" customFormat="1" ht="12">
      <c r="A147" s="111"/>
      <c r="B147" s="112"/>
      <c r="C147" s="113"/>
      <c r="D147" s="113"/>
      <c r="E147" s="113"/>
      <c r="F147" s="113"/>
      <c r="H147" s="177"/>
      <c r="J147" s="187"/>
      <c r="L147" s="187"/>
      <c r="M147" s="164"/>
      <c r="N147" s="187"/>
      <c r="O147" s="101"/>
      <c r="P147" s="114"/>
      <c r="Q147" s="114"/>
    </row>
    <row r="148" spans="1:17" s="100" customFormat="1" ht="12">
      <c r="A148" s="111"/>
      <c r="B148" s="112"/>
      <c r="C148" s="113"/>
      <c r="D148" s="113"/>
      <c r="E148" s="113"/>
      <c r="F148" s="113"/>
      <c r="H148" s="177"/>
      <c r="J148" s="187"/>
      <c r="L148" s="187"/>
      <c r="M148" s="164"/>
      <c r="N148" s="187"/>
      <c r="O148" s="101"/>
      <c r="P148" s="114"/>
      <c r="Q148" s="114"/>
    </row>
    <row r="149" spans="1:17" s="100" customFormat="1" ht="12">
      <c r="A149" s="111"/>
      <c r="B149" s="112"/>
      <c r="C149" s="113"/>
      <c r="D149" s="113"/>
      <c r="E149" s="113"/>
      <c r="F149" s="113"/>
      <c r="H149" s="177"/>
      <c r="J149" s="187"/>
      <c r="L149" s="187"/>
      <c r="M149" s="164"/>
      <c r="N149" s="187"/>
      <c r="O149" s="101"/>
      <c r="P149" s="114"/>
      <c r="Q149" s="114"/>
    </row>
    <row r="150" spans="1:17" s="100" customFormat="1" ht="12">
      <c r="A150" s="111"/>
      <c r="B150" s="112"/>
      <c r="C150" s="113"/>
      <c r="D150" s="113"/>
      <c r="E150" s="113"/>
      <c r="F150" s="113"/>
      <c r="H150" s="177"/>
      <c r="J150" s="187"/>
      <c r="L150" s="187"/>
      <c r="M150" s="164"/>
      <c r="N150" s="187"/>
      <c r="O150" s="101"/>
      <c r="P150" s="114"/>
      <c r="Q150" s="114"/>
    </row>
    <row r="151" spans="1:17" s="100" customFormat="1" ht="12">
      <c r="A151" s="111"/>
      <c r="B151" s="112"/>
      <c r="C151" s="113"/>
      <c r="D151" s="113"/>
      <c r="E151" s="113"/>
      <c r="F151" s="113"/>
      <c r="H151" s="177"/>
      <c r="J151" s="187"/>
      <c r="L151" s="187"/>
      <c r="M151" s="164"/>
      <c r="N151" s="187"/>
      <c r="O151" s="101"/>
      <c r="P151" s="114"/>
      <c r="Q151" s="114"/>
    </row>
    <row r="152" spans="1:17" s="100" customFormat="1" ht="12">
      <c r="A152" s="111"/>
      <c r="B152" s="112"/>
      <c r="C152" s="113"/>
      <c r="D152" s="113"/>
      <c r="E152" s="113"/>
      <c r="F152" s="113"/>
      <c r="H152" s="177"/>
      <c r="J152" s="187"/>
      <c r="L152" s="187"/>
      <c r="M152" s="164"/>
      <c r="N152" s="187"/>
      <c r="O152" s="101"/>
      <c r="P152" s="114"/>
      <c r="Q152" s="114"/>
    </row>
    <row r="153" spans="1:17" s="100" customFormat="1" ht="12">
      <c r="A153" s="111"/>
      <c r="B153" s="112"/>
      <c r="C153" s="113"/>
      <c r="D153" s="113"/>
      <c r="E153" s="113"/>
      <c r="F153" s="113"/>
      <c r="H153" s="177"/>
      <c r="J153" s="187"/>
      <c r="L153" s="187"/>
      <c r="M153" s="164"/>
      <c r="N153" s="187"/>
      <c r="O153" s="101"/>
      <c r="P153" s="114"/>
      <c r="Q153" s="114"/>
    </row>
    <row r="154" spans="1:17" s="100" customFormat="1" ht="12">
      <c r="A154" s="111"/>
      <c r="B154" s="112"/>
      <c r="C154" s="113"/>
      <c r="D154" s="113"/>
      <c r="E154" s="113"/>
      <c r="F154" s="113"/>
      <c r="H154" s="177"/>
      <c r="J154" s="187"/>
      <c r="L154" s="187"/>
      <c r="M154" s="164"/>
      <c r="N154" s="187"/>
      <c r="O154" s="101"/>
      <c r="P154" s="114"/>
      <c r="Q154" s="114"/>
    </row>
    <row r="155" spans="1:17" s="100" customFormat="1" ht="12">
      <c r="A155" s="111"/>
      <c r="B155" s="112"/>
      <c r="C155" s="113"/>
      <c r="D155" s="113"/>
      <c r="E155" s="113"/>
      <c r="F155" s="113"/>
      <c r="H155" s="177"/>
      <c r="J155" s="187"/>
      <c r="L155" s="187"/>
      <c r="M155" s="164"/>
      <c r="N155" s="187"/>
      <c r="O155" s="101"/>
      <c r="P155" s="114"/>
      <c r="Q155" s="114"/>
    </row>
    <row r="156" spans="1:17" s="100" customFormat="1" ht="12">
      <c r="A156" s="111"/>
      <c r="B156" s="112"/>
      <c r="C156" s="113"/>
      <c r="D156" s="113"/>
      <c r="E156" s="113"/>
      <c r="F156" s="113"/>
      <c r="H156" s="177"/>
      <c r="J156" s="187"/>
      <c r="L156" s="187"/>
      <c r="M156" s="164"/>
      <c r="N156" s="187"/>
      <c r="O156" s="101"/>
      <c r="P156" s="114"/>
      <c r="Q156" s="114"/>
    </row>
    <row r="157" spans="1:17" s="100" customFormat="1" ht="12">
      <c r="A157" s="111"/>
      <c r="B157" s="112"/>
      <c r="C157" s="113"/>
      <c r="D157" s="113"/>
      <c r="E157" s="113"/>
      <c r="F157" s="113"/>
      <c r="H157" s="177"/>
      <c r="J157" s="187"/>
      <c r="L157" s="187"/>
      <c r="M157" s="164"/>
      <c r="N157" s="187"/>
      <c r="O157" s="101"/>
      <c r="P157" s="114"/>
      <c r="Q157" s="114"/>
    </row>
    <row r="158" spans="1:17" s="100" customFormat="1" ht="12">
      <c r="A158" s="111"/>
      <c r="B158" s="112"/>
      <c r="C158" s="113"/>
      <c r="D158" s="113"/>
      <c r="E158" s="113"/>
      <c r="F158" s="113"/>
      <c r="H158" s="177"/>
      <c r="J158" s="187"/>
      <c r="L158" s="187"/>
      <c r="M158" s="164"/>
      <c r="N158" s="187"/>
      <c r="O158" s="101"/>
      <c r="P158" s="114"/>
      <c r="Q158" s="114"/>
    </row>
    <row r="159" spans="1:17" s="100" customFormat="1" ht="12">
      <c r="A159" s="111"/>
      <c r="B159" s="112"/>
      <c r="C159" s="113"/>
      <c r="D159" s="113"/>
      <c r="E159" s="113"/>
      <c r="F159" s="113"/>
      <c r="H159" s="177"/>
      <c r="J159" s="187"/>
      <c r="L159" s="187"/>
      <c r="M159" s="164"/>
      <c r="N159" s="187"/>
      <c r="O159" s="101"/>
      <c r="P159" s="114"/>
      <c r="Q159" s="114"/>
    </row>
    <row r="160" spans="1:17" s="100" customFormat="1" ht="12">
      <c r="A160" s="111"/>
      <c r="B160" s="112"/>
      <c r="C160" s="113"/>
      <c r="D160" s="113"/>
      <c r="E160" s="113"/>
      <c r="F160" s="113"/>
      <c r="H160" s="177"/>
      <c r="J160" s="187"/>
      <c r="L160" s="187"/>
      <c r="M160" s="164"/>
      <c r="N160" s="187"/>
      <c r="O160" s="101"/>
      <c r="P160" s="114"/>
      <c r="Q160" s="114"/>
    </row>
    <row r="161" spans="1:17" s="100" customFormat="1" ht="12">
      <c r="A161" s="111"/>
      <c r="B161" s="112"/>
      <c r="C161" s="113"/>
      <c r="D161" s="113"/>
      <c r="E161" s="113"/>
      <c r="F161" s="113"/>
      <c r="H161" s="177"/>
      <c r="J161" s="187"/>
      <c r="L161" s="187"/>
      <c r="M161" s="164"/>
      <c r="N161" s="187"/>
      <c r="O161" s="101"/>
      <c r="P161" s="114"/>
      <c r="Q161" s="114"/>
    </row>
    <row r="162" spans="1:17" s="100" customFormat="1" ht="12">
      <c r="A162" s="111"/>
      <c r="B162" s="112"/>
      <c r="C162" s="113"/>
      <c r="D162" s="113"/>
      <c r="E162" s="113"/>
      <c r="F162" s="113"/>
      <c r="H162" s="177"/>
      <c r="J162" s="187"/>
      <c r="L162" s="187"/>
      <c r="M162" s="164"/>
      <c r="N162" s="187"/>
      <c r="O162" s="101"/>
      <c r="P162" s="114"/>
      <c r="Q162" s="114"/>
    </row>
    <row r="163" spans="1:17" s="100" customFormat="1" ht="12">
      <c r="A163" s="111"/>
      <c r="B163" s="112"/>
      <c r="C163" s="113"/>
      <c r="D163" s="113"/>
      <c r="E163" s="113"/>
      <c r="F163" s="113"/>
      <c r="H163" s="177"/>
      <c r="J163" s="187"/>
      <c r="L163" s="187"/>
      <c r="M163" s="164"/>
      <c r="N163" s="187"/>
      <c r="O163" s="101"/>
      <c r="P163" s="114"/>
      <c r="Q163" s="114"/>
    </row>
    <row r="164" spans="1:17" s="100" customFormat="1" ht="12">
      <c r="A164" s="111"/>
      <c r="B164" s="112"/>
      <c r="C164" s="113"/>
      <c r="D164" s="113"/>
      <c r="E164" s="113"/>
      <c r="F164" s="113"/>
      <c r="H164" s="177"/>
      <c r="J164" s="187"/>
      <c r="L164" s="187"/>
      <c r="M164" s="164"/>
      <c r="N164" s="187"/>
      <c r="O164" s="101"/>
      <c r="P164" s="114"/>
      <c r="Q164" s="114"/>
    </row>
    <row r="165" spans="1:17" s="100" customFormat="1" ht="12">
      <c r="A165" s="111"/>
      <c r="B165" s="112"/>
      <c r="C165" s="113"/>
      <c r="D165" s="113"/>
      <c r="E165" s="113"/>
      <c r="F165" s="113"/>
      <c r="H165" s="177"/>
      <c r="J165" s="187"/>
      <c r="L165" s="187"/>
      <c r="M165" s="164"/>
      <c r="N165" s="187"/>
      <c r="O165" s="101"/>
      <c r="P165" s="114"/>
      <c r="Q165" s="114"/>
    </row>
    <row r="166" spans="1:17" s="100" customFormat="1" ht="12">
      <c r="A166" s="111"/>
      <c r="B166" s="112"/>
      <c r="C166" s="113"/>
      <c r="D166" s="113"/>
      <c r="E166" s="113"/>
      <c r="F166" s="113"/>
      <c r="H166" s="177"/>
      <c r="J166" s="187"/>
      <c r="L166" s="187"/>
      <c r="M166" s="164"/>
      <c r="N166" s="187"/>
      <c r="O166" s="101"/>
      <c r="P166" s="114"/>
      <c r="Q166" s="114"/>
    </row>
    <row r="167" spans="1:17" s="100" customFormat="1" ht="12">
      <c r="A167" s="111"/>
      <c r="B167" s="112"/>
      <c r="C167" s="113"/>
      <c r="D167" s="113"/>
      <c r="E167" s="113"/>
      <c r="F167" s="113"/>
      <c r="H167" s="177"/>
      <c r="J167" s="187"/>
      <c r="L167" s="187"/>
      <c r="M167" s="164"/>
      <c r="N167" s="187"/>
      <c r="O167" s="101"/>
      <c r="P167" s="114"/>
      <c r="Q167" s="114"/>
    </row>
    <row r="168" spans="1:17" s="100" customFormat="1" ht="12">
      <c r="A168" s="111"/>
      <c r="B168" s="112"/>
      <c r="C168" s="113"/>
      <c r="D168" s="113"/>
      <c r="E168" s="113"/>
      <c r="F168" s="113"/>
      <c r="H168" s="177"/>
      <c r="J168" s="187"/>
      <c r="L168" s="187"/>
      <c r="M168" s="164"/>
      <c r="N168" s="187"/>
      <c r="O168" s="101"/>
      <c r="P168" s="114"/>
      <c r="Q168" s="114"/>
    </row>
    <row r="169" spans="1:17" s="100" customFormat="1" ht="12">
      <c r="A169" s="111"/>
      <c r="B169" s="112"/>
      <c r="C169" s="113"/>
      <c r="D169" s="113"/>
      <c r="E169" s="113"/>
      <c r="F169" s="113"/>
      <c r="H169" s="177"/>
      <c r="J169" s="187"/>
      <c r="L169" s="187"/>
      <c r="M169" s="164"/>
      <c r="N169" s="187"/>
      <c r="O169" s="101"/>
      <c r="P169" s="114"/>
      <c r="Q169" s="114"/>
    </row>
    <row r="170" spans="1:17" s="100" customFormat="1" ht="12">
      <c r="A170" s="111"/>
      <c r="B170" s="112"/>
      <c r="C170" s="113"/>
      <c r="D170" s="113"/>
      <c r="E170" s="113"/>
      <c r="F170" s="113"/>
      <c r="H170" s="177"/>
      <c r="J170" s="187"/>
      <c r="L170" s="187"/>
      <c r="M170" s="164"/>
      <c r="N170" s="187"/>
      <c r="O170" s="101"/>
      <c r="P170" s="114"/>
      <c r="Q170" s="114"/>
    </row>
    <row r="171" spans="1:17" s="100" customFormat="1" ht="12">
      <c r="A171" s="111"/>
      <c r="B171" s="112"/>
      <c r="C171" s="113"/>
      <c r="D171" s="113"/>
      <c r="E171" s="113"/>
      <c r="F171" s="113"/>
      <c r="H171" s="177"/>
      <c r="J171" s="187"/>
      <c r="L171" s="187"/>
      <c r="M171" s="164"/>
      <c r="N171" s="187"/>
      <c r="O171" s="101"/>
      <c r="P171" s="114"/>
      <c r="Q171" s="114"/>
    </row>
    <row r="172" spans="1:17" s="100" customFormat="1" ht="12">
      <c r="A172" s="111"/>
      <c r="B172" s="112"/>
      <c r="C172" s="113"/>
      <c r="D172" s="113"/>
      <c r="E172" s="113"/>
      <c r="F172" s="113"/>
      <c r="H172" s="177"/>
      <c r="J172" s="187"/>
      <c r="L172" s="187"/>
      <c r="M172" s="164"/>
      <c r="N172" s="187"/>
      <c r="O172" s="101"/>
      <c r="P172" s="114"/>
      <c r="Q172" s="114"/>
    </row>
    <row r="173" spans="1:17" s="100" customFormat="1" ht="12">
      <c r="A173" s="111"/>
      <c r="B173" s="112"/>
      <c r="C173" s="113"/>
      <c r="D173" s="113"/>
      <c r="E173" s="113"/>
      <c r="F173" s="113"/>
      <c r="H173" s="177"/>
      <c r="J173" s="187"/>
      <c r="L173" s="187"/>
      <c r="M173" s="164"/>
      <c r="N173" s="187"/>
      <c r="O173" s="101"/>
      <c r="P173" s="114"/>
      <c r="Q173" s="114"/>
    </row>
    <row r="174" spans="1:17" s="100" customFormat="1" ht="12">
      <c r="A174" s="111"/>
      <c r="B174" s="112"/>
      <c r="C174" s="113"/>
      <c r="D174" s="113"/>
      <c r="E174" s="113"/>
      <c r="F174" s="113"/>
      <c r="H174" s="177"/>
      <c r="J174" s="187"/>
      <c r="L174" s="187"/>
      <c r="M174" s="164"/>
      <c r="N174" s="187"/>
      <c r="O174" s="101"/>
      <c r="P174" s="114"/>
      <c r="Q174" s="114"/>
    </row>
    <row r="175" spans="1:17" s="100" customFormat="1" ht="12">
      <c r="A175" s="111"/>
      <c r="B175" s="112"/>
      <c r="C175" s="113"/>
      <c r="D175" s="113"/>
      <c r="E175" s="113"/>
      <c r="F175" s="113"/>
      <c r="H175" s="177"/>
      <c r="J175" s="187"/>
      <c r="L175" s="187"/>
      <c r="M175" s="164"/>
      <c r="N175" s="187"/>
      <c r="O175" s="101"/>
      <c r="P175" s="114"/>
      <c r="Q175" s="114"/>
    </row>
    <row r="176" spans="1:17" s="100" customFormat="1" ht="12">
      <c r="A176" s="111"/>
      <c r="B176" s="112"/>
      <c r="C176" s="113"/>
      <c r="D176" s="113"/>
      <c r="E176" s="113"/>
      <c r="F176" s="113"/>
      <c r="H176" s="177"/>
      <c r="J176" s="187"/>
      <c r="L176" s="187"/>
      <c r="M176" s="164"/>
      <c r="N176" s="187"/>
      <c r="O176" s="101"/>
      <c r="P176" s="114"/>
      <c r="Q176" s="114"/>
    </row>
    <row r="177" spans="1:17" s="100" customFormat="1" ht="12">
      <c r="A177" s="111"/>
      <c r="B177" s="112"/>
      <c r="C177" s="113"/>
      <c r="D177" s="113"/>
      <c r="E177" s="113"/>
      <c r="F177" s="113"/>
      <c r="H177" s="177"/>
      <c r="J177" s="187"/>
      <c r="L177" s="187"/>
      <c r="M177" s="164"/>
      <c r="N177" s="187"/>
      <c r="O177" s="101"/>
      <c r="P177" s="114"/>
      <c r="Q177" s="114"/>
    </row>
    <row r="178" spans="1:17" s="100" customFormat="1" ht="12">
      <c r="A178" s="111"/>
      <c r="B178" s="112"/>
      <c r="C178" s="113"/>
      <c r="D178" s="113"/>
      <c r="E178" s="113"/>
      <c r="F178" s="113"/>
      <c r="H178" s="177"/>
      <c r="J178" s="187"/>
      <c r="L178" s="187"/>
      <c r="M178" s="164"/>
      <c r="N178" s="187"/>
      <c r="O178" s="101"/>
      <c r="P178" s="114"/>
      <c r="Q178" s="114"/>
    </row>
    <row r="179" spans="1:17" s="100" customFormat="1" ht="12">
      <c r="A179" s="111"/>
      <c r="B179" s="112"/>
      <c r="C179" s="113"/>
      <c r="D179" s="113"/>
      <c r="E179" s="113"/>
      <c r="F179" s="113"/>
      <c r="H179" s="177"/>
      <c r="J179" s="187"/>
      <c r="L179" s="187"/>
      <c r="M179" s="164"/>
      <c r="N179" s="187"/>
      <c r="O179" s="101"/>
      <c r="P179" s="114"/>
      <c r="Q179" s="114"/>
    </row>
    <row r="180" spans="1:17" s="100" customFormat="1" ht="12">
      <c r="A180" s="111"/>
      <c r="B180" s="112"/>
      <c r="C180" s="113"/>
      <c r="D180" s="113"/>
      <c r="E180" s="113"/>
      <c r="F180" s="113"/>
      <c r="H180" s="177"/>
      <c r="J180" s="187"/>
      <c r="L180" s="187"/>
      <c r="M180" s="164"/>
      <c r="N180" s="187"/>
      <c r="O180" s="101"/>
      <c r="P180" s="114"/>
      <c r="Q180" s="114"/>
    </row>
    <row r="181" spans="1:17" s="100" customFormat="1" ht="12">
      <c r="A181" s="111"/>
      <c r="B181" s="112"/>
      <c r="C181" s="113"/>
      <c r="D181" s="113"/>
      <c r="E181" s="113"/>
      <c r="F181" s="113"/>
      <c r="H181" s="177"/>
      <c r="J181" s="187"/>
      <c r="L181" s="187"/>
      <c r="M181" s="164"/>
      <c r="N181" s="187"/>
      <c r="O181" s="101"/>
      <c r="P181" s="114"/>
      <c r="Q181" s="114"/>
    </row>
    <row r="182" spans="1:17" s="100" customFormat="1" ht="12">
      <c r="A182" s="111"/>
      <c r="B182" s="112"/>
      <c r="C182" s="113"/>
      <c r="D182" s="113"/>
      <c r="E182" s="113"/>
      <c r="F182" s="113"/>
      <c r="H182" s="177"/>
      <c r="J182" s="187"/>
      <c r="L182" s="187"/>
      <c r="M182" s="164"/>
      <c r="N182" s="187"/>
      <c r="O182" s="101"/>
      <c r="P182" s="114"/>
      <c r="Q182" s="114"/>
    </row>
    <row r="183" spans="1:17" s="100" customFormat="1" ht="12">
      <c r="A183" s="111"/>
      <c r="B183" s="112"/>
      <c r="C183" s="113"/>
      <c r="D183" s="113"/>
      <c r="E183" s="113"/>
      <c r="F183" s="113"/>
      <c r="H183" s="177"/>
      <c r="J183" s="187"/>
      <c r="L183" s="187"/>
      <c r="M183" s="164"/>
      <c r="N183" s="187"/>
      <c r="O183" s="101"/>
      <c r="P183" s="114"/>
      <c r="Q183" s="114"/>
    </row>
    <row r="184" spans="1:17" s="100" customFormat="1" ht="12">
      <c r="A184" s="111"/>
      <c r="B184" s="112"/>
      <c r="C184" s="113"/>
      <c r="D184" s="113"/>
      <c r="E184" s="113"/>
      <c r="F184" s="113"/>
      <c r="H184" s="177"/>
      <c r="J184" s="187"/>
      <c r="L184" s="187"/>
      <c r="M184" s="164"/>
      <c r="N184" s="187"/>
      <c r="O184" s="101"/>
      <c r="P184" s="114"/>
      <c r="Q184" s="114"/>
    </row>
    <row r="185" spans="1:17" s="100" customFormat="1" ht="12">
      <c r="A185" s="111"/>
      <c r="B185" s="112"/>
      <c r="C185" s="113"/>
      <c r="D185" s="113"/>
      <c r="E185" s="113"/>
      <c r="F185" s="113"/>
      <c r="H185" s="177"/>
      <c r="J185" s="187"/>
      <c r="L185" s="187"/>
      <c r="M185" s="164"/>
      <c r="N185" s="187"/>
      <c r="O185" s="101"/>
      <c r="P185" s="114"/>
      <c r="Q185" s="114"/>
    </row>
    <row r="186" spans="1:17" s="100" customFormat="1" ht="12">
      <c r="A186" s="111"/>
      <c r="B186" s="112"/>
      <c r="C186" s="113"/>
      <c r="D186" s="113"/>
      <c r="E186" s="113"/>
      <c r="F186" s="113"/>
      <c r="H186" s="177"/>
      <c r="J186" s="187"/>
      <c r="L186" s="187"/>
      <c r="M186" s="164"/>
      <c r="N186" s="187"/>
      <c r="O186" s="101"/>
      <c r="P186" s="114"/>
      <c r="Q186" s="114"/>
    </row>
    <row r="187" spans="1:17" s="100" customFormat="1" ht="12">
      <c r="A187" s="111"/>
      <c r="B187" s="112"/>
      <c r="C187" s="113"/>
      <c r="D187" s="113"/>
      <c r="E187" s="113"/>
      <c r="F187" s="113"/>
      <c r="H187" s="177"/>
      <c r="J187" s="187"/>
      <c r="L187" s="187"/>
      <c r="M187" s="164"/>
      <c r="N187" s="187"/>
      <c r="O187" s="101"/>
      <c r="P187" s="114"/>
      <c r="Q187" s="114"/>
    </row>
    <row r="188" spans="1:17" s="100" customFormat="1" ht="12">
      <c r="A188" s="111"/>
      <c r="B188" s="112"/>
      <c r="C188" s="113"/>
      <c r="D188" s="113"/>
      <c r="E188" s="113"/>
      <c r="F188" s="113"/>
      <c r="H188" s="177"/>
      <c r="J188" s="187"/>
      <c r="L188" s="187"/>
      <c r="M188" s="164"/>
      <c r="N188" s="187"/>
      <c r="O188" s="101"/>
      <c r="P188" s="114"/>
      <c r="Q188" s="114"/>
    </row>
    <row r="189" spans="1:17" s="100" customFormat="1" ht="12">
      <c r="A189" s="111"/>
      <c r="B189" s="112"/>
      <c r="C189" s="113"/>
      <c r="D189" s="113"/>
      <c r="E189" s="113"/>
      <c r="F189" s="113"/>
      <c r="H189" s="177"/>
      <c r="J189" s="187"/>
      <c r="L189" s="187"/>
      <c r="M189" s="164"/>
      <c r="N189" s="187"/>
      <c r="O189" s="101"/>
      <c r="P189" s="114"/>
      <c r="Q189" s="114"/>
    </row>
    <row r="190" spans="1:17" s="100" customFormat="1" ht="12">
      <c r="A190" s="111"/>
      <c r="B190" s="112"/>
      <c r="C190" s="113"/>
      <c r="D190" s="113"/>
      <c r="E190" s="113"/>
      <c r="F190" s="113"/>
      <c r="H190" s="177"/>
      <c r="J190" s="187"/>
      <c r="L190" s="187"/>
      <c r="M190" s="164"/>
      <c r="N190" s="187"/>
      <c r="O190" s="101"/>
      <c r="P190" s="114"/>
      <c r="Q190" s="114"/>
    </row>
    <row r="191" spans="1:17" s="100" customFormat="1" ht="12">
      <c r="A191" s="111"/>
      <c r="B191" s="112"/>
      <c r="C191" s="113"/>
      <c r="D191" s="113"/>
      <c r="E191" s="113"/>
      <c r="F191" s="113"/>
      <c r="H191" s="177"/>
      <c r="J191" s="187"/>
      <c r="L191" s="187"/>
      <c r="M191" s="164"/>
      <c r="N191" s="187"/>
      <c r="O191" s="101"/>
      <c r="P191" s="114"/>
      <c r="Q191" s="114"/>
    </row>
    <row r="192" spans="1:17" s="100" customFormat="1" ht="12">
      <c r="A192" s="111"/>
      <c r="B192" s="112"/>
      <c r="C192" s="113"/>
      <c r="D192" s="113"/>
      <c r="E192" s="113"/>
      <c r="F192" s="113"/>
      <c r="H192" s="177"/>
      <c r="J192" s="187"/>
      <c r="L192" s="187"/>
      <c r="M192" s="164"/>
      <c r="N192" s="187"/>
      <c r="O192" s="101"/>
      <c r="P192" s="114"/>
      <c r="Q192" s="114"/>
    </row>
    <row r="193" spans="1:17" s="100" customFormat="1" ht="12">
      <c r="A193" s="111"/>
      <c r="B193" s="112"/>
      <c r="C193" s="113"/>
      <c r="D193" s="113"/>
      <c r="E193" s="113"/>
      <c r="F193" s="113"/>
      <c r="H193" s="177"/>
      <c r="J193" s="187"/>
      <c r="L193" s="187"/>
      <c r="M193" s="164"/>
      <c r="N193" s="187"/>
      <c r="O193" s="101"/>
      <c r="P193" s="114"/>
      <c r="Q193" s="114"/>
    </row>
    <row r="194" spans="1:17" s="100" customFormat="1" ht="12">
      <c r="A194" s="111"/>
      <c r="B194" s="112"/>
      <c r="C194" s="113"/>
      <c r="D194" s="113"/>
      <c r="E194" s="113"/>
      <c r="F194" s="113"/>
      <c r="H194" s="177"/>
      <c r="J194" s="187"/>
      <c r="L194" s="187"/>
      <c r="M194" s="164"/>
      <c r="N194" s="187"/>
      <c r="O194" s="101"/>
      <c r="P194" s="114"/>
      <c r="Q194" s="114"/>
    </row>
    <row r="195" spans="1:17" s="100" customFormat="1" ht="12">
      <c r="A195" s="111"/>
      <c r="B195" s="112"/>
      <c r="C195" s="113"/>
      <c r="D195" s="113"/>
      <c r="E195" s="113"/>
      <c r="F195" s="113"/>
      <c r="H195" s="177"/>
      <c r="J195" s="187"/>
      <c r="L195" s="187"/>
      <c r="M195" s="164"/>
      <c r="N195" s="187"/>
      <c r="O195" s="101"/>
      <c r="P195" s="114"/>
      <c r="Q195" s="114"/>
    </row>
    <row r="196" spans="1:17" s="100" customFormat="1" ht="12">
      <c r="A196" s="111"/>
      <c r="B196" s="112"/>
      <c r="C196" s="113"/>
      <c r="D196" s="113"/>
      <c r="E196" s="113"/>
      <c r="F196" s="113"/>
      <c r="H196" s="177"/>
      <c r="J196" s="187"/>
      <c r="L196" s="187"/>
      <c r="M196" s="164"/>
      <c r="N196" s="187"/>
      <c r="O196" s="101"/>
      <c r="P196" s="114"/>
      <c r="Q196" s="114"/>
    </row>
    <row r="197" spans="1:17" s="100" customFormat="1" ht="12">
      <c r="A197" s="111"/>
      <c r="B197" s="112"/>
      <c r="C197" s="113"/>
      <c r="D197" s="113"/>
      <c r="E197" s="113"/>
      <c r="F197" s="113"/>
      <c r="H197" s="177"/>
      <c r="J197" s="187"/>
      <c r="L197" s="187"/>
      <c r="M197" s="164"/>
      <c r="N197" s="187"/>
      <c r="O197" s="101"/>
      <c r="P197" s="114"/>
      <c r="Q197" s="114"/>
    </row>
    <row r="198" spans="18:22" ht="11.25">
      <c r="R198" s="23"/>
      <c r="V198" s="23"/>
    </row>
    <row r="199" spans="18:22" ht="11.25">
      <c r="R199" s="23"/>
      <c r="V199" s="23"/>
    </row>
    <row r="200" spans="18:22" ht="11.25">
      <c r="R200" s="23"/>
      <c r="V200" s="23"/>
    </row>
    <row r="201" spans="18:22" ht="11.25">
      <c r="R201" s="23"/>
      <c r="V201" s="23"/>
    </row>
    <row r="202" spans="18:22" ht="11.25">
      <c r="R202" s="23"/>
      <c r="V202" s="23"/>
    </row>
    <row r="203" spans="18:22" ht="11.25">
      <c r="R203" s="23"/>
      <c r="V203" s="23"/>
    </row>
    <row r="204" spans="18:22" ht="11.25">
      <c r="R204" s="23"/>
      <c r="V204" s="23"/>
    </row>
    <row r="205" spans="18:22" ht="11.25">
      <c r="R205" s="23"/>
      <c r="V205" s="23"/>
    </row>
    <row r="206" spans="18:22" ht="11.25">
      <c r="R206" s="23"/>
      <c r="V206" s="23"/>
    </row>
  </sheetData>
  <sheetProtection/>
  <mergeCells count="41">
    <mergeCell ref="A131:B131"/>
    <mergeCell ref="A132:B132"/>
    <mergeCell ref="K134:P134"/>
    <mergeCell ref="Z14:Z16"/>
    <mergeCell ref="AA14:AA16"/>
    <mergeCell ref="R14:S15"/>
    <mergeCell ref="T14:T17"/>
    <mergeCell ref="C15:D15"/>
    <mergeCell ref="E15:F15"/>
    <mergeCell ref="G15:G16"/>
    <mergeCell ref="H15:H16"/>
    <mergeCell ref="I15:J15"/>
    <mergeCell ref="K15:L15"/>
    <mergeCell ref="M15:M16"/>
    <mergeCell ref="N15:N16"/>
    <mergeCell ref="P14:Q15"/>
    <mergeCell ref="H12:I12"/>
    <mergeCell ref="N12:O12"/>
    <mergeCell ref="A14:A16"/>
    <mergeCell ref="B14:B16"/>
    <mergeCell ref="C14:O14"/>
    <mergeCell ref="O15:O16"/>
    <mergeCell ref="H11:I11"/>
    <mergeCell ref="N11:O11"/>
    <mergeCell ref="B1:P1"/>
    <mergeCell ref="Q1:S1"/>
    <mergeCell ref="H3:I3"/>
    <mergeCell ref="Q3:R3"/>
    <mergeCell ref="H4:K4"/>
    <mergeCell ref="P4:R4"/>
    <mergeCell ref="F10:P10"/>
    <mergeCell ref="O5:P5"/>
    <mergeCell ref="O6:P6"/>
    <mergeCell ref="O7:P7"/>
    <mergeCell ref="O8:P8"/>
    <mergeCell ref="O9:P9"/>
    <mergeCell ref="U14:U16"/>
    <mergeCell ref="V14:V16"/>
    <mergeCell ref="W14:W16"/>
    <mergeCell ref="X14:X16"/>
    <mergeCell ref="Y14:Y16"/>
  </mergeCells>
  <printOptions/>
  <pageMargins left="0.15748031496062992" right="0.15748031496062992" top="0.62" bottom="0.45" header="0.39" footer="0.15748031496062992"/>
  <pageSetup horizontalDpi="600" verticalDpi="600" orientation="landscape" paperSize="9" r:id="rId1"/>
  <headerFooter>
    <oddFooter>&amp;LАЦ 5.0-40 (533702) Гос. регистрационный знак    х 892 мм 90&amp;R&amp;P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33"/>
  <sheetViews>
    <sheetView view="pageBreakPreview" zoomScale="120" zoomScaleNormal="187" zoomScaleSheetLayoutView="120" zoomScalePageLayoutView="0" workbookViewId="0" topLeftCell="A4">
      <pane ySplit="14" topLeftCell="A18" activePane="bottomLeft" state="frozen"/>
      <selection pane="topLeft" activeCell="A4" sqref="A4"/>
      <selection pane="bottomLeft" activeCell="A20" sqref="A20"/>
    </sheetView>
  </sheetViews>
  <sheetFormatPr defaultColWidth="9.00390625" defaultRowHeight="12.75"/>
  <cols>
    <col min="1" max="1" width="8.875" style="115" customWidth="1"/>
    <col min="2" max="2" width="37.875" style="22" customWidth="1"/>
    <col min="3" max="6" width="4.25390625" style="24" customWidth="1"/>
    <col min="7" max="7" width="9.375" style="23" customWidth="1"/>
    <col min="8" max="8" width="5.75390625" style="179" customWidth="1"/>
    <col min="9" max="9" width="5.625" style="23" customWidth="1"/>
    <col min="10" max="10" width="5.625" style="180" customWidth="1"/>
    <col min="11" max="11" width="5.625" style="23" customWidth="1"/>
    <col min="12" max="12" width="5.625" style="180" customWidth="1"/>
    <col min="13" max="13" width="5.625" style="155" customWidth="1"/>
    <col min="14" max="14" width="6.25390625" style="180" customWidth="1"/>
    <col min="15" max="15" width="6.125" style="25" customWidth="1"/>
    <col min="16" max="16" width="7.25390625" style="26" customWidth="1"/>
    <col min="17" max="17" width="7.125" style="26" customWidth="1"/>
    <col min="18" max="18" width="7.00390625" style="116" customWidth="1"/>
    <col min="19" max="19" width="7.00390625" style="23" customWidth="1"/>
    <col min="20" max="20" width="7.25390625" style="199" customWidth="1"/>
    <col min="21" max="21" width="9.125" style="23" customWidth="1"/>
    <col min="22" max="22" width="9.125" style="116" customWidth="1"/>
    <col min="23" max="16384" width="9.125" style="23" customWidth="1"/>
  </cols>
  <sheetData>
    <row r="1" spans="1:22" ht="20.25">
      <c r="A1" s="94"/>
      <c r="B1" s="561" t="s">
        <v>73</v>
      </c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2" t="s">
        <v>72</v>
      </c>
      <c r="R1" s="562"/>
      <c r="S1" s="562"/>
      <c r="V1" s="23"/>
    </row>
    <row r="2" spans="1:22" ht="15.75">
      <c r="A2" s="90"/>
      <c r="B2" s="1"/>
      <c r="C2" s="2"/>
      <c r="D2" s="2"/>
      <c r="E2" s="2"/>
      <c r="F2" s="2"/>
      <c r="G2" s="1"/>
      <c r="H2" s="168"/>
      <c r="I2" s="1"/>
      <c r="J2" s="190"/>
      <c r="K2" s="1"/>
      <c r="L2" s="190"/>
      <c r="M2" s="154"/>
      <c r="R2" s="23"/>
      <c r="V2" s="23"/>
    </row>
    <row r="3" spans="1:22" ht="15">
      <c r="A3" s="91"/>
      <c r="B3" s="3"/>
      <c r="C3" s="3" t="s">
        <v>24</v>
      </c>
      <c r="D3" s="3"/>
      <c r="E3" s="3"/>
      <c r="F3" s="3"/>
      <c r="G3" s="3"/>
      <c r="H3" s="559" t="str">
        <f>Путевка!E1</f>
        <v>Май</v>
      </c>
      <c r="I3" s="559"/>
      <c r="J3" s="191" t="str">
        <f>Путевка!H1</f>
        <v>2009 г.</v>
      </c>
      <c r="K3" s="3"/>
      <c r="L3" s="191" t="s">
        <v>25</v>
      </c>
      <c r="Q3" s="563" t="s">
        <v>26</v>
      </c>
      <c r="R3" s="563"/>
      <c r="V3" s="23"/>
    </row>
    <row r="4" spans="1:22" ht="12.75">
      <c r="A4" s="91"/>
      <c r="B4" s="3"/>
      <c r="C4" s="3" t="s">
        <v>27</v>
      </c>
      <c r="D4" s="3"/>
      <c r="E4" s="3"/>
      <c r="F4" s="3"/>
      <c r="G4" s="3"/>
      <c r="H4" s="564" t="s">
        <v>98</v>
      </c>
      <c r="I4" s="564"/>
      <c r="J4" s="564"/>
      <c r="K4" s="564"/>
      <c r="L4" s="191" t="s">
        <v>28</v>
      </c>
      <c r="P4" s="559" t="s">
        <v>99</v>
      </c>
      <c r="Q4" s="559"/>
      <c r="R4" s="559"/>
      <c r="V4" s="23"/>
    </row>
    <row r="5" spans="1:22" ht="12.75">
      <c r="A5" s="91"/>
      <c r="B5" s="3"/>
      <c r="C5" s="3" t="s">
        <v>29</v>
      </c>
      <c r="D5" s="3"/>
      <c r="E5" s="3"/>
      <c r="F5" s="3"/>
      <c r="G5" s="3"/>
      <c r="H5" s="169"/>
      <c r="I5" s="3"/>
      <c r="J5" s="191"/>
      <c r="M5" s="156" t="s">
        <v>30</v>
      </c>
      <c r="O5" s="566">
        <v>45096</v>
      </c>
      <c r="P5" s="566"/>
      <c r="Q5" s="89" t="s">
        <v>50</v>
      </c>
      <c r="R5" s="23"/>
      <c r="V5" s="23"/>
    </row>
    <row r="6" spans="1:22" ht="12.75">
      <c r="A6" s="91"/>
      <c r="B6" s="3"/>
      <c r="C6" s="3"/>
      <c r="D6" s="3"/>
      <c r="E6" s="3"/>
      <c r="F6" s="3"/>
      <c r="G6" s="3"/>
      <c r="H6" s="169"/>
      <c r="I6" s="3"/>
      <c r="J6" s="191"/>
      <c r="M6" s="156" t="s">
        <v>31</v>
      </c>
      <c r="O6" s="567">
        <v>1111512.3</v>
      </c>
      <c r="P6" s="567"/>
      <c r="Q6" s="3" t="s">
        <v>32</v>
      </c>
      <c r="R6" s="23"/>
      <c r="V6" s="23"/>
    </row>
    <row r="7" spans="1:22" ht="12.75">
      <c r="A7" s="91"/>
      <c r="B7" s="3"/>
      <c r="C7" s="4" t="s">
        <v>33</v>
      </c>
      <c r="D7" s="4"/>
      <c r="E7" s="4"/>
      <c r="F7" s="4"/>
      <c r="G7" s="4"/>
      <c r="H7" s="170"/>
      <c r="I7" s="4"/>
      <c r="J7" s="196"/>
      <c r="K7" s="98"/>
      <c r="L7" s="181"/>
      <c r="M7" s="157"/>
      <c r="N7" s="181"/>
      <c r="O7" s="566">
        <v>0.51</v>
      </c>
      <c r="P7" s="566"/>
      <c r="Q7" s="3" t="s">
        <v>34</v>
      </c>
      <c r="R7" s="23"/>
      <c r="V7" s="23"/>
    </row>
    <row r="8" spans="1:22" ht="12.75">
      <c r="A8" s="91"/>
      <c r="B8" s="3"/>
      <c r="C8" s="104" t="s">
        <v>35</v>
      </c>
      <c r="D8" s="104"/>
      <c r="E8" s="104"/>
      <c r="F8" s="104"/>
      <c r="G8" s="104"/>
      <c r="H8" s="171"/>
      <c r="I8" s="104"/>
      <c r="J8" s="197"/>
      <c r="K8" s="105"/>
      <c r="L8" s="182"/>
      <c r="M8" s="158"/>
      <c r="N8" s="182"/>
      <c r="O8" s="568">
        <f>SUM(O19:O57)</f>
        <v>0</v>
      </c>
      <c r="P8" s="568"/>
      <c r="Q8" s="3" t="s">
        <v>34</v>
      </c>
      <c r="R8" s="23"/>
      <c r="V8" s="23"/>
    </row>
    <row r="9" spans="1:22" ht="12.75">
      <c r="A9" s="91"/>
      <c r="B9" s="3"/>
      <c r="C9" s="104" t="s">
        <v>36</v>
      </c>
      <c r="D9" s="104"/>
      <c r="E9" s="104"/>
      <c r="F9" s="104"/>
      <c r="G9" s="104"/>
      <c r="H9" s="171"/>
      <c r="I9" s="104"/>
      <c r="J9" s="197"/>
      <c r="K9" s="105"/>
      <c r="L9" s="182"/>
      <c r="M9" s="158"/>
      <c r="N9" s="182"/>
      <c r="O9" s="567">
        <f>(O7+O8)-Q59</f>
        <v>-0.09000000000000008</v>
      </c>
      <c r="P9" s="568"/>
      <c r="Q9" s="3" t="s">
        <v>34</v>
      </c>
      <c r="R9" s="23"/>
      <c r="V9" s="23"/>
    </row>
    <row r="10" spans="1:27" ht="12" thickBot="1">
      <c r="A10" s="91"/>
      <c r="B10" s="3"/>
      <c r="C10" s="3"/>
      <c r="D10" s="3"/>
      <c r="E10" s="3"/>
      <c r="F10" s="565" t="s">
        <v>37</v>
      </c>
      <c r="G10" s="565"/>
      <c r="H10" s="565"/>
      <c r="I10" s="565"/>
      <c r="J10" s="565"/>
      <c r="K10" s="565"/>
      <c r="L10" s="565"/>
      <c r="M10" s="565"/>
      <c r="N10" s="565"/>
      <c r="O10" s="565"/>
      <c r="P10" s="565"/>
      <c r="R10" s="23"/>
      <c r="U10" s="591" t="s">
        <v>102</v>
      </c>
      <c r="V10" s="591"/>
      <c r="W10" s="591"/>
      <c r="X10" s="591"/>
      <c r="Y10" s="591"/>
      <c r="Z10" s="591"/>
      <c r="AA10" s="591"/>
    </row>
    <row r="11" spans="1:27" ht="12" thickBot="1">
      <c r="A11" s="91"/>
      <c r="B11" s="3"/>
      <c r="C11" s="3"/>
      <c r="D11" s="3"/>
      <c r="E11" s="3"/>
      <c r="F11" s="3" t="s">
        <v>38</v>
      </c>
      <c r="G11" s="3"/>
      <c r="H11" s="558">
        <f>Q59</f>
        <v>0.6000000000000001</v>
      </c>
      <c r="I11" s="559"/>
      <c r="J11" s="191" t="s">
        <v>34</v>
      </c>
      <c r="L11" s="191" t="s">
        <v>39</v>
      </c>
      <c r="M11" s="159"/>
      <c r="N11" s="560">
        <v>0</v>
      </c>
      <c r="O11" s="560"/>
      <c r="P11" s="3" t="s">
        <v>34</v>
      </c>
      <c r="R11" s="23"/>
      <c r="T11" s="200" t="s">
        <v>64</v>
      </c>
      <c r="U11" s="138">
        <f>U12*1.1</f>
        <v>0.781</v>
      </c>
      <c r="V11" s="133"/>
      <c r="W11" s="133"/>
      <c r="X11" s="133"/>
      <c r="Y11" s="133"/>
      <c r="Z11" s="133"/>
      <c r="AA11" s="133"/>
    </row>
    <row r="12" spans="1:27" ht="12" thickBot="1">
      <c r="A12" s="91"/>
      <c r="B12" s="3"/>
      <c r="C12" s="3"/>
      <c r="D12" s="3"/>
      <c r="E12" s="3"/>
      <c r="F12" s="3" t="s">
        <v>40</v>
      </c>
      <c r="G12" s="3"/>
      <c r="H12" s="569">
        <f>Q59</f>
        <v>0.6000000000000001</v>
      </c>
      <c r="I12" s="570"/>
      <c r="J12" s="191" t="s">
        <v>34</v>
      </c>
      <c r="L12" s="191" t="s">
        <v>41</v>
      </c>
      <c r="M12" s="159"/>
      <c r="N12" s="560">
        <v>0</v>
      </c>
      <c r="O12" s="560"/>
      <c r="P12" s="3" t="s">
        <v>34</v>
      </c>
      <c r="R12" s="23"/>
      <c r="T12" s="200" t="s">
        <v>63</v>
      </c>
      <c r="U12" s="138">
        <v>0.71</v>
      </c>
      <c r="V12" s="135">
        <v>0.36</v>
      </c>
      <c r="W12" s="136">
        <v>0.2</v>
      </c>
      <c r="X12" s="88">
        <v>0.36</v>
      </c>
      <c r="Y12" s="136">
        <v>0.2</v>
      </c>
      <c r="Z12" s="134">
        <v>0.2</v>
      </c>
      <c r="AA12" s="136">
        <v>0.2</v>
      </c>
    </row>
    <row r="13" spans="1:18" ht="13.5" thickBot="1">
      <c r="A13" s="92"/>
      <c r="B13" s="5"/>
      <c r="C13" s="5"/>
      <c r="D13" s="5"/>
      <c r="E13" s="5"/>
      <c r="F13" s="5"/>
      <c r="G13" s="5"/>
      <c r="H13" s="172"/>
      <c r="I13" s="5"/>
      <c r="J13" s="192"/>
      <c r="K13" s="5"/>
      <c r="L13" s="192"/>
      <c r="M13" s="160"/>
      <c r="R13" s="23"/>
    </row>
    <row r="14" spans="1:27" ht="13.5" thickBot="1">
      <c r="A14" s="571" t="s">
        <v>2</v>
      </c>
      <c r="B14" s="571" t="s">
        <v>6</v>
      </c>
      <c r="C14" s="572" t="s">
        <v>76</v>
      </c>
      <c r="D14" s="573"/>
      <c r="E14" s="573"/>
      <c r="F14" s="573"/>
      <c r="G14" s="573"/>
      <c r="H14" s="573"/>
      <c r="I14" s="573"/>
      <c r="J14" s="573"/>
      <c r="K14" s="573"/>
      <c r="L14" s="573"/>
      <c r="M14" s="573"/>
      <c r="N14" s="573"/>
      <c r="O14" s="574"/>
      <c r="P14" s="583" t="s">
        <v>91</v>
      </c>
      <c r="Q14" s="583"/>
      <c r="R14" s="580" t="s">
        <v>42</v>
      </c>
      <c r="S14" s="580"/>
      <c r="T14" s="592" t="s">
        <v>94</v>
      </c>
      <c r="U14" s="557" t="s">
        <v>11</v>
      </c>
      <c r="V14" s="557" t="s">
        <v>0</v>
      </c>
      <c r="W14" s="557" t="s">
        <v>1</v>
      </c>
      <c r="X14" s="557" t="s">
        <v>0</v>
      </c>
      <c r="Y14" s="557" t="s">
        <v>1</v>
      </c>
      <c r="Z14" s="590" t="s">
        <v>103</v>
      </c>
      <c r="AA14" s="590" t="s">
        <v>104</v>
      </c>
    </row>
    <row r="15" spans="1:27" ht="24" customHeight="1" thickBot="1">
      <c r="A15" s="571"/>
      <c r="B15" s="571"/>
      <c r="C15" s="582" t="s">
        <v>89</v>
      </c>
      <c r="D15" s="582"/>
      <c r="E15" s="582" t="s">
        <v>88</v>
      </c>
      <c r="F15" s="582"/>
      <c r="G15" s="583" t="s">
        <v>43</v>
      </c>
      <c r="H15" s="584" t="s">
        <v>87</v>
      </c>
      <c r="I15" s="586" t="s">
        <v>90</v>
      </c>
      <c r="J15" s="587"/>
      <c r="K15" s="586" t="s">
        <v>92</v>
      </c>
      <c r="L15" s="587"/>
      <c r="M15" s="588" t="s">
        <v>3</v>
      </c>
      <c r="N15" s="589" t="s">
        <v>4</v>
      </c>
      <c r="O15" s="575" t="s">
        <v>5</v>
      </c>
      <c r="P15" s="583"/>
      <c r="Q15" s="583"/>
      <c r="R15" s="580"/>
      <c r="S15" s="580"/>
      <c r="T15" s="592"/>
      <c r="U15" s="557"/>
      <c r="V15" s="557"/>
      <c r="W15" s="557"/>
      <c r="X15" s="557"/>
      <c r="Y15" s="557"/>
      <c r="Z15" s="557"/>
      <c r="AA15" s="557"/>
    </row>
    <row r="16" spans="1:27" ht="48" thickBot="1">
      <c r="A16" s="571"/>
      <c r="B16" s="571"/>
      <c r="C16" s="21" t="s">
        <v>44</v>
      </c>
      <c r="D16" s="21" t="s">
        <v>45</v>
      </c>
      <c r="E16" s="21" t="s">
        <v>44</v>
      </c>
      <c r="F16" s="21" t="s">
        <v>45</v>
      </c>
      <c r="G16" s="583"/>
      <c r="H16" s="585"/>
      <c r="I16" s="21" t="s">
        <v>0</v>
      </c>
      <c r="J16" s="193" t="s">
        <v>1</v>
      </c>
      <c r="K16" s="21" t="s">
        <v>0</v>
      </c>
      <c r="L16" s="193" t="s">
        <v>1</v>
      </c>
      <c r="M16" s="588"/>
      <c r="N16" s="589"/>
      <c r="O16" s="575"/>
      <c r="P16" s="96" t="s">
        <v>46</v>
      </c>
      <c r="Q16" s="96" t="s">
        <v>47</v>
      </c>
      <c r="R16" s="96" t="s">
        <v>48</v>
      </c>
      <c r="S16" s="96" t="s">
        <v>49</v>
      </c>
      <c r="T16" s="592"/>
      <c r="U16" s="557"/>
      <c r="V16" s="557"/>
      <c r="W16" s="557"/>
      <c r="X16" s="557"/>
      <c r="Y16" s="557"/>
      <c r="Z16" s="557"/>
      <c r="AA16" s="557"/>
    </row>
    <row r="17" spans="1:27" ht="12" thickBot="1">
      <c r="A17" s="97">
        <v>1</v>
      </c>
      <c r="B17" s="95">
        <v>2</v>
      </c>
      <c r="C17" s="97">
        <v>3</v>
      </c>
      <c r="D17" s="95">
        <v>4</v>
      </c>
      <c r="E17" s="97">
        <v>5</v>
      </c>
      <c r="F17" s="95">
        <v>6</v>
      </c>
      <c r="G17" s="97">
        <v>7</v>
      </c>
      <c r="H17" s="173">
        <v>8</v>
      </c>
      <c r="I17" s="97">
        <v>9</v>
      </c>
      <c r="J17" s="183">
        <v>10</v>
      </c>
      <c r="K17" s="97">
        <v>11</v>
      </c>
      <c r="L17" s="183">
        <v>12</v>
      </c>
      <c r="M17" s="161">
        <v>13</v>
      </c>
      <c r="N17" s="183">
        <v>14</v>
      </c>
      <c r="O17" s="97">
        <v>15</v>
      </c>
      <c r="P17" s="95">
        <v>16</v>
      </c>
      <c r="Q17" s="97">
        <v>17</v>
      </c>
      <c r="R17" s="97">
        <v>18</v>
      </c>
      <c r="S17" s="95">
        <v>19</v>
      </c>
      <c r="T17" s="592"/>
      <c r="U17" s="132"/>
      <c r="V17" s="132"/>
      <c r="W17" s="132"/>
      <c r="X17" s="132"/>
      <c r="Y17" s="132"/>
      <c r="Z17" s="132"/>
      <c r="AA17" s="132"/>
    </row>
    <row r="18" spans="1:20" s="103" customFormat="1" ht="2.25" customHeight="1">
      <c r="A18" s="118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T18" s="201"/>
    </row>
    <row r="19" spans="1:27" s="100" customFormat="1" ht="12">
      <c r="A19" s="120">
        <v>39934</v>
      </c>
      <c r="B19" s="121" t="s">
        <v>3</v>
      </c>
      <c r="C19" s="553">
        <v>8</v>
      </c>
      <c r="D19" s="99" t="s">
        <v>114</v>
      </c>
      <c r="E19" s="553">
        <v>8</v>
      </c>
      <c r="F19" s="99" t="s">
        <v>115</v>
      </c>
      <c r="G19" s="125">
        <f>O5</f>
        <v>45096</v>
      </c>
      <c r="H19" s="174"/>
      <c r="I19" s="117"/>
      <c r="J19" s="184"/>
      <c r="K19" s="117"/>
      <c r="L19" s="184"/>
      <c r="M19" s="131">
        <v>3</v>
      </c>
      <c r="N19" s="184"/>
      <c r="O19" s="130"/>
      <c r="P19" s="122">
        <f>U19+V19+W19+X19+Z19+AA19+Y19</f>
        <v>0.6000000000000001</v>
      </c>
      <c r="Q19" s="122">
        <f>P19</f>
        <v>0.6000000000000001</v>
      </c>
      <c r="R19" s="117"/>
      <c r="S19" s="117"/>
      <c r="T19" s="202">
        <f aca="true" t="shared" si="0" ref="T19:T25">H19+((I19+K19)/60)*50</f>
        <v>0</v>
      </c>
      <c r="U19" s="129">
        <f>H19*0.71</f>
        <v>0</v>
      </c>
      <c r="V19" s="129">
        <f>I19*0.36</f>
        <v>0</v>
      </c>
      <c r="W19" s="129">
        <f>J19*0.2</f>
        <v>0</v>
      </c>
      <c r="X19" s="129">
        <f>K19*0.36</f>
        <v>0</v>
      </c>
      <c r="Y19" s="129">
        <f>L19*0.2</f>
        <v>0</v>
      </c>
      <c r="Z19" s="129">
        <f>M19*0.2</f>
        <v>0.6000000000000001</v>
      </c>
      <c r="AA19" s="129">
        <f>N19*0.2</f>
        <v>0</v>
      </c>
    </row>
    <row r="20" spans="1:27" s="100" customFormat="1" ht="12">
      <c r="A20" s="120"/>
      <c r="B20" s="121"/>
      <c r="C20" s="553"/>
      <c r="D20" s="99"/>
      <c r="E20" s="553"/>
      <c r="F20" s="99"/>
      <c r="G20" s="125">
        <f>G19+H19</f>
        <v>45096</v>
      </c>
      <c r="H20" s="174"/>
      <c r="I20" s="117"/>
      <c r="J20" s="184"/>
      <c r="K20" s="117"/>
      <c r="L20" s="184"/>
      <c r="M20" s="131"/>
      <c r="N20" s="184"/>
      <c r="O20" s="130"/>
      <c r="P20" s="122">
        <f>U20+V20+W20+X20+Z20+AA20+Y20</f>
        <v>0</v>
      </c>
      <c r="Q20" s="122">
        <f>P20</f>
        <v>0</v>
      </c>
      <c r="R20" s="117"/>
      <c r="S20" s="117"/>
      <c r="T20" s="202">
        <f t="shared" si="0"/>
        <v>0</v>
      </c>
      <c r="U20" s="129">
        <f aca="true" t="shared" si="1" ref="U20:U49">H20*0.71</f>
        <v>0</v>
      </c>
      <c r="V20" s="129">
        <f aca="true" t="shared" si="2" ref="V20:V25">I20*0.36</f>
        <v>0</v>
      </c>
      <c r="W20" s="129">
        <f aca="true" t="shared" si="3" ref="W20:W25">J20*0.2</f>
        <v>0</v>
      </c>
      <c r="X20" s="129">
        <f aca="true" t="shared" si="4" ref="X20:X25">K20*0.36</f>
        <v>0</v>
      </c>
      <c r="Y20" s="129">
        <f aca="true" t="shared" si="5" ref="Y20:Y25">L20*0.2</f>
        <v>0</v>
      </c>
      <c r="Z20" s="129">
        <f aca="true" t="shared" si="6" ref="Z20:Z25">M20*0.2</f>
        <v>0</v>
      </c>
      <c r="AA20" s="129">
        <f aca="true" t="shared" si="7" ref="AA20:AA25">N20*0.2</f>
        <v>0</v>
      </c>
    </row>
    <row r="21" spans="1:27" s="100" customFormat="1" ht="12">
      <c r="A21" s="120"/>
      <c r="B21" s="121"/>
      <c r="C21" s="553"/>
      <c r="D21" s="99"/>
      <c r="E21" s="553"/>
      <c r="F21" s="99"/>
      <c r="G21" s="125">
        <f aca="true" t="shared" si="8" ref="G21:G54">G20+H20</f>
        <v>45096</v>
      </c>
      <c r="H21" s="174"/>
      <c r="I21" s="117"/>
      <c r="J21" s="184"/>
      <c r="K21" s="117"/>
      <c r="L21" s="184"/>
      <c r="M21" s="131"/>
      <c r="N21" s="184"/>
      <c r="O21" s="130"/>
      <c r="P21" s="122">
        <f aca="true" t="shared" si="9" ref="P21:P56">U21+V21+W21+X21+Z21+AA21+Y21</f>
        <v>0</v>
      </c>
      <c r="Q21" s="122">
        <f aca="true" t="shared" si="10" ref="Q21:Q56">P21</f>
        <v>0</v>
      </c>
      <c r="R21" s="117"/>
      <c r="S21" s="117"/>
      <c r="T21" s="202">
        <f t="shared" si="0"/>
        <v>0</v>
      </c>
      <c r="U21" s="129">
        <f t="shared" si="1"/>
        <v>0</v>
      </c>
      <c r="V21" s="129">
        <f t="shared" si="2"/>
        <v>0</v>
      </c>
      <c r="W21" s="129">
        <f t="shared" si="3"/>
        <v>0</v>
      </c>
      <c r="X21" s="129">
        <f t="shared" si="4"/>
        <v>0</v>
      </c>
      <c r="Y21" s="129">
        <f t="shared" si="5"/>
        <v>0</v>
      </c>
      <c r="Z21" s="129">
        <f t="shared" si="6"/>
        <v>0</v>
      </c>
      <c r="AA21" s="129">
        <f t="shared" si="7"/>
        <v>0</v>
      </c>
    </row>
    <row r="22" spans="1:27" s="100" customFormat="1" ht="12">
      <c r="A22" s="120"/>
      <c r="B22" s="121"/>
      <c r="C22" s="553"/>
      <c r="D22" s="99"/>
      <c r="E22" s="553"/>
      <c r="F22" s="99"/>
      <c r="G22" s="125">
        <f t="shared" si="8"/>
        <v>45096</v>
      </c>
      <c r="H22" s="174"/>
      <c r="I22" s="117"/>
      <c r="J22" s="184"/>
      <c r="K22" s="117"/>
      <c r="L22" s="184"/>
      <c r="M22" s="131"/>
      <c r="N22" s="184"/>
      <c r="O22" s="130"/>
      <c r="P22" s="122">
        <f t="shared" si="9"/>
        <v>0</v>
      </c>
      <c r="Q22" s="122">
        <f t="shared" si="10"/>
        <v>0</v>
      </c>
      <c r="R22" s="117"/>
      <c r="S22" s="117"/>
      <c r="T22" s="202">
        <f t="shared" si="0"/>
        <v>0</v>
      </c>
      <c r="U22" s="129">
        <f t="shared" si="1"/>
        <v>0</v>
      </c>
      <c r="V22" s="129">
        <f t="shared" si="2"/>
        <v>0</v>
      </c>
      <c r="W22" s="129">
        <f t="shared" si="3"/>
        <v>0</v>
      </c>
      <c r="X22" s="129">
        <f t="shared" si="4"/>
        <v>0</v>
      </c>
      <c r="Y22" s="129">
        <f t="shared" si="5"/>
        <v>0</v>
      </c>
      <c r="Z22" s="129">
        <f t="shared" si="6"/>
        <v>0</v>
      </c>
      <c r="AA22" s="129">
        <f t="shared" si="7"/>
        <v>0</v>
      </c>
    </row>
    <row r="23" spans="1:27" s="100" customFormat="1" ht="12">
      <c r="A23" s="120"/>
      <c r="B23" s="121"/>
      <c r="C23" s="553"/>
      <c r="D23" s="99"/>
      <c r="E23" s="553"/>
      <c r="F23" s="99"/>
      <c r="G23" s="125">
        <f t="shared" si="8"/>
        <v>45096</v>
      </c>
      <c r="H23" s="174"/>
      <c r="I23" s="117"/>
      <c r="J23" s="184"/>
      <c r="K23" s="117"/>
      <c r="L23" s="184"/>
      <c r="M23" s="131"/>
      <c r="N23" s="184"/>
      <c r="O23" s="130"/>
      <c r="P23" s="122">
        <f t="shared" si="9"/>
        <v>0</v>
      </c>
      <c r="Q23" s="122">
        <f t="shared" si="10"/>
        <v>0</v>
      </c>
      <c r="R23" s="117"/>
      <c r="S23" s="117"/>
      <c r="T23" s="202">
        <f t="shared" si="0"/>
        <v>0</v>
      </c>
      <c r="U23" s="129">
        <f t="shared" si="1"/>
        <v>0</v>
      </c>
      <c r="V23" s="129">
        <f t="shared" si="2"/>
        <v>0</v>
      </c>
      <c r="W23" s="129">
        <f t="shared" si="3"/>
        <v>0</v>
      </c>
      <c r="X23" s="129">
        <f t="shared" si="4"/>
        <v>0</v>
      </c>
      <c r="Y23" s="129">
        <f t="shared" si="5"/>
        <v>0</v>
      </c>
      <c r="Z23" s="129">
        <f t="shared" si="6"/>
        <v>0</v>
      </c>
      <c r="AA23" s="129">
        <f t="shared" si="7"/>
        <v>0</v>
      </c>
    </row>
    <row r="24" spans="1:27" s="100" customFormat="1" ht="12">
      <c r="A24" s="120"/>
      <c r="B24" s="121"/>
      <c r="C24" s="553"/>
      <c r="D24" s="99"/>
      <c r="E24" s="553"/>
      <c r="F24" s="99"/>
      <c r="G24" s="125">
        <f t="shared" si="8"/>
        <v>45096</v>
      </c>
      <c r="H24" s="174"/>
      <c r="I24" s="117"/>
      <c r="J24" s="184"/>
      <c r="K24" s="117"/>
      <c r="L24" s="184"/>
      <c r="M24" s="131"/>
      <c r="N24" s="184"/>
      <c r="O24" s="130"/>
      <c r="P24" s="122">
        <f t="shared" si="9"/>
        <v>0</v>
      </c>
      <c r="Q24" s="122">
        <f t="shared" si="10"/>
        <v>0</v>
      </c>
      <c r="R24" s="117"/>
      <c r="S24" s="117"/>
      <c r="T24" s="202">
        <f t="shared" si="0"/>
        <v>0</v>
      </c>
      <c r="U24" s="129">
        <f t="shared" si="1"/>
        <v>0</v>
      </c>
      <c r="V24" s="129">
        <f t="shared" si="2"/>
        <v>0</v>
      </c>
      <c r="W24" s="129">
        <f t="shared" si="3"/>
        <v>0</v>
      </c>
      <c r="X24" s="129">
        <f t="shared" si="4"/>
        <v>0</v>
      </c>
      <c r="Y24" s="129">
        <f t="shared" si="5"/>
        <v>0</v>
      </c>
      <c r="Z24" s="129">
        <f t="shared" si="6"/>
        <v>0</v>
      </c>
      <c r="AA24" s="129">
        <f t="shared" si="7"/>
        <v>0</v>
      </c>
    </row>
    <row r="25" spans="1:27" s="100" customFormat="1" ht="12">
      <c r="A25" s="120"/>
      <c r="B25" s="121"/>
      <c r="C25" s="553"/>
      <c r="D25" s="99"/>
      <c r="E25" s="553"/>
      <c r="F25" s="99"/>
      <c r="G25" s="125">
        <f t="shared" si="8"/>
        <v>45096</v>
      </c>
      <c r="H25" s="174"/>
      <c r="I25" s="117"/>
      <c r="J25" s="184"/>
      <c r="K25" s="117"/>
      <c r="L25" s="184"/>
      <c r="M25" s="131"/>
      <c r="N25" s="184"/>
      <c r="O25" s="130"/>
      <c r="P25" s="122">
        <f t="shared" si="9"/>
        <v>0</v>
      </c>
      <c r="Q25" s="122">
        <f t="shared" si="10"/>
        <v>0</v>
      </c>
      <c r="R25" s="117"/>
      <c r="S25" s="117"/>
      <c r="T25" s="202">
        <f t="shared" si="0"/>
        <v>0</v>
      </c>
      <c r="U25" s="129">
        <f t="shared" si="1"/>
        <v>0</v>
      </c>
      <c r="V25" s="129">
        <f t="shared" si="2"/>
        <v>0</v>
      </c>
      <c r="W25" s="129">
        <f t="shared" si="3"/>
        <v>0</v>
      </c>
      <c r="X25" s="129">
        <f t="shared" si="4"/>
        <v>0</v>
      </c>
      <c r="Y25" s="129">
        <f t="shared" si="5"/>
        <v>0</v>
      </c>
      <c r="Z25" s="129">
        <f t="shared" si="6"/>
        <v>0</v>
      </c>
      <c r="AA25" s="129">
        <f t="shared" si="7"/>
        <v>0</v>
      </c>
    </row>
    <row r="26" spans="1:27" s="100" customFormat="1" ht="12">
      <c r="A26" s="120"/>
      <c r="B26" s="121"/>
      <c r="C26" s="553"/>
      <c r="D26" s="99"/>
      <c r="E26" s="553"/>
      <c r="F26" s="99"/>
      <c r="G26" s="125">
        <f t="shared" si="8"/>
        <v>45096</v>
      </c>
      <c r="H26" s="174"/>
      <c r="I26" s="117"/>
      <c r="J26" s="184"/>
      <c r="K26" s="117"/>
      <c r="L26" s="184"/>
      <c r="M26" s="131"/>
      <c r="N26" s="184"/>
      <c r="O26" s="130"/>
      <c r="P26" s="122">
        <f t="shared" si="9"/>
        <v>0</v>
      </c>
      <c r="Q26" s="122">
        <f t="shared" si="10"/>
        <v>0</v>
      </c>
      <c r="R26" s="117"/>
      <c r="S26" s="117"/>
      <c r="T26" s="202">
        <f>H26+((I26+K26)/60)*50</f>
        <v>0</v>
      </c>
      <c r="U26" s="129">
        <f t="shared" si="1"/>
        <v>0</v>
      </c>
      <c r="V26" s="129">
        <f>I26*0.36</f>
        <v>0</v>
      </c>
      <c r="W26" s="129">
        <f>J26*0.2</f>
        <v>0</v>
      </c>
      <c r="X26" s="129">
        <f>K26*0.36</f>
        <v>0</v>
      </c>
      <c r="Y26" s="129">
        <f>L26*0.2</f>
        <v>0</v>
      </c>
      <c r="Z26" s="129">
        <f>M26*0.2</f>
        <v>0</v>
      </c>
      <c r="AA26" s="129">
        <f>N26*0.2</f>
        <v>0</v>
      </c>
    </row>
    <row r="27" spans="1:27" s="100" customFormat="1" ht="12">
      <c r="A27" s="120"/>
      <c r="B27" s="121"/>
      <c r="C27" s="553"/>
      <c r="D27" s="99"/>
      <c r="E27" s="553"/>
      <c r="F27" s="99"/>
      <c r="G27" s="125">
        <f t="shared" si="8"/>
        <v>45096</v>
      </c>
      <c r="H27" s="174"/>
      <c r="I27" s="117"/>
      <c r="J27" s="184"/>
      <c r="K27" s="117"/>
      <c r="L27" s="184"/>
      <c r="M27" s="131"/>
      <c r="N27" s="184"/>
      <c r="O27" s="130"/>
      <c r="P27" s="122">
        <f t="shared" si="9"/>
        <v>0</v>
      </c>
      <c r="Q27" s="122">
        <f t="shared" si="10"/>
        <v>0</v>
      </c>
      <c r="R27" s="117"/>
      <c r="S27" s="117"/>
      <c r="T27" s="202">
        <f>H27+((I27+K27)/60)*50</f>
        <v>0</v>
      </c>
      <c r="U27" s="129">
        <f t="shared" si="1"/>
        <v>0</v>
      </c>
      <c r="V27" s="129">
        <f>I27*0.36</f>
        <v>0</v>
      </c>
      <c r="W27" s="129">
        <f>J27*0.2</f>
        <v>0</v>
      </c>
      <c r="X27" s="129">
        <f>K27*0.36</f>
        <v>0</v>
      </c>
      <c r="Y27" s="129">
        <f>L27*0.2</f>
        <v>0</v>
      </c>
      <c r="Z27" s="129">
        <f>M27*0.2</f>
        <v>0</v>
      </c>
      <c r="AA27" s="129">
        <f>N27*0.2</f>
        <v>0</v>
      </c>
    </row>
    <row r="28" spans="1:27" s="100" customFormat="1" ht="12">
      <c r="A28" s="120"/>
      <c r="B28" s="121"/>
      <c r="C28" s="553"/>
      <c r="D28" s="99"/>
      <c r="E28" s="553"/>
      <c r="F28" s="99"/>
      <c r="G28" s="125">
        <f t="shared" si="8"/>
        <v>45096</v>
      </c>
      <c r="H28" s="174"/>
      <c r="I28" s="117"/>
      <c r="J28" s="184"/>
      <c r="K28" s="117"/>
      <c r="L28" s="184"/>
      <c r="M28" s="131"/>
      <c r="N28" s="184"/>
      <c r="O28" s="130"/>
      <c r="P28" s="122">
        <f t="shared" si="9"/>
        <v>0</v>
      </c>
      <c r="Q28" s="122">
        <f t="shared" si="10"/>
        <v>0</v>
      </c>
      <c r="R28" s="117"/>
      <c r="S28" s="117"/>
      <c r="T28" s="202">
        <f>H28+((I28+K28)/60)*50</f>
        <v>0</v>
      </c>
      <c r="U28" s="129">
        <f t="shared" si="1"/>
        <v>0</v>
      </c>
      <c r="V28" s="129">
        <f>I28*0.36</f>
        <v>0</v>
      </c>
      <c r="W28" s="129">
        <f>J28*0.2</f>
        <v>0</v>
      </c>
      <c r="X28" s="129">
        <f>K28*0.36</f>
        <v>0</v>
      </c>
      <c r="Y28" s="129">
        <f>L28*0.2</f>
        <v>0</v>
      </c>
      <c r="Z28" s="129">
        <f>M28*0.2</f>
        <v>0</v>
      </c>
      <c r="AA28" s="129">
        <f>N28*0.2</f>
        <v>0</v>
      </c>
    </row>
    <row r="29" spans="1:27" s="100" customFormat="1" ht="12">
      <c r="A29" s="120"/>
      <c r="B29" s="121"/>
      <c r="C29" s="553"/>
      <c r="D29" s="99"/>
      <c r="E29" s="553"/>
      <c r="F29" s="99"/>
      <c r="G29" s="125">
        <f t="shared" si="8"/>
        <v>45096</v>
      </c>
      <c r="H29" s="174"/>
      <c r="I29" s="117"/>
      <c r="J29" s="184"/>
      <c r="K29" s="117"/>
      <c r="L29" s="184"/>
      <c r="M29" s="131"/>
      <c r="N29" s="184"/>
      <c r="O29" s="130"/>
      <c r="P29" s="122">
        <f t="shared" si="9"/>
        <v>0</v>
      </c>
      <c r="Q29" s="122">
        <f t="shared" si="10"/>
        <v>0</v>
      </c>
      <c r="R29" s="117"/>
      <c r="S29" s="117"/>
      <c r="T29" s="202">
        <f>H29+((I29+K29)/60)*50</f>
        <v>0</v>
      </c>
      <c r="U29" s="129">
        <f t="shared" si="1"/>
        <v>0</v>
      </c>
      <c r="V29" s="129">
        <f>I29*0.36</f>
        <v>0</v>
      </c>
      <c r="W29" s="129">
        <f>J29*0.2</f>
        <v>0</v>
      </c>
      <c r="X29" s="129">
        <f>K29*0.36</f>
        <v>0</v>
      </c>
      <c r="Y29" s="129">
        <f>L29*0.2</f>
        <v>0</v>
      </c>
      <c r="Z29" s="129">
        <f>M29*0.2</f>
        <v>0</v>
      </c>
      <c r="AA29" s="129">
        <f>N29*0.2</f>
        <v>0</v>
      </c>
    </row>
    <row r="30" spans="1:27" s="100" customFormat="1" ht="12">
      <c r="A30" s="120"/>
      <c r="B30" s="121"/>
      <c r="C30" s="553"/>
      <c r="D30" s="99"/>
      <c r="E30" s="553"/>
      <c r="F30" s="99"/>
      <c r="G30" s="125">
        <f t="shared" si="8"/>
        <v>45096</v>
      </c>
      <c r="H30" s="174"/>
      <c r="I30" s="117"/>
      <c r="J30" s="184"/>
      <c r="K30" s="117"/>
      <c r="L30" s="184"/>
      <c r="M30" s="131"/>
      <c r="N30" s="184"/>
      <c r="O30" s="130"/>
      <c r="P30" s="122">
        <f t="shared" si="9"/>
        <v>0</v>
      </c>
      <c r="Q30" s="122">
        <f t="shared" si="10"/>
        <v>0</v>
      </c>
      <c r="R30" s="117"/>
      <c r="S30" s="117"/>
      <c r="T30" s="202">
        <f aca="true" t="shared" si="11" ref="T30:T38">H30+((I30+K30)/60)*50</f>
        <v>0</v>
      </c>
      <c r="U30" s="129">
        <f t="shared" si="1"/>
        <v>0</v>
      </c>
      <c r="V30" s="129">
        <f aca="true" t="shared" si="12" ref="V30:V38">I30*0.36</f>
        <v>0</v>
      </c>
      <c r="W30" s="129">
        <f aca="true" t="shared" si="13" ref="W30:W38">J30*0.2</f>
        <v>0</v>
      </c>
      <c r="X30" s="129">
        <f aca="true" t="shared" si="14" ref="X30:X38">K30*0.36</f>
        <v>0</v>
      </c>
      <c r="Y30" s="129">
        <f aca="true" t="shared" si="15" ref="Y30:Y38">L30*0.2</f>
        <v>0</v>
      </c>
      <c r="Z30" s="129">
        <f aca="true" t="shared" si="16" ref="Z30:Z38">M30*0.2</f>
        <v>0</v>
      </c>
      <c r="AA30" s="129">
        <f aca="true" t="shared" si="17" ref="AA30:AA38">N30*0.2</f>
        <v>0</v>
      </c>
    </row>
    <row r="31" spans="1:27" s="100" customFormat="1" ht="12">
      <c r="A31" s="120"/>
      <c r="B31" s="121"/>
      <c r="C31" s="553"/>
      <c r="D31" s="99"/>
      <c r="E31" s="553"/>
      <c r="F31" s="99"/>
      <c r="G31" s="125">
        <f t="shared" si="8"/>
        <v>45096</v>
      </c>
      <c r="H31" s="174"/>
      <c r="I31" s="117"/>
      <c r="J31" s="184"/>
      <c r="K31" s="117"/>
      <c r="L31" s="184"/>
      <c r="M31" s="131"/>
      <c r="N31" s="184"/>
      <c r="O31" s="130"/>
      <c r="P31" s="122">
        <f t="shared" si="9"/>
        <v>0</v>
      </c>
      <c r="Q31" s="122">
        <f t="shared" si="10"/>
        <v>0</v>
      </c>
      <c r="R31" s="117"/>
      <c r="S31" s="117"/>
      <c r="T31" s="202">
        <f t="shared" si="11"/>
        <v>0</v>
      </c>
      <c r="U31" s="129">
        <f t="shared" si="1"/>
        <v>0</v>
      </c>
      <c r="V31" s="129">
        <f t="shared" si="12"/>
        <v>0</v>
      </c>
      <c r="W31" s="129">
        <f t="shared" si="13"/>
        <v>0</v>
      </c>
      <c r="X31" s="129">
        <f t="shared" si="14"/>
        <v>0</v>
      </c>
      <c r="Y31" s="129">
        <f t="shared" si="15"/>
        <v>0</v>
      </c>
      <c r="Z31" s="129">
        <f t="shared" si="16"/>
        <v>0</v>
      </c>
      <c r="AA31" s="129">
        <f t="shared" si="17"/>
        <v>0</v>
      </c>
    </row>
    <row r="32" spans="1:27" s="100" customFormat="1" ht="12">
      <c r="A32" s="120"/>
      <c r="B32" s="121"/>
      <c r="C32" s="553"/>
      <c r="D32" s="99"/>
      <c r="E32" s="553"/>
      <c r="F32" s="99"/>
      <c r="G32" s="125">
        <f t="shared" si="8"/>
        <v>45096</v>
      </c>
      <c r="H32" s="174"/>
      <c r="I32" s="117"/>
      <c r="J32" s="184"/>
      <c r="K32" s="117"/>
      <c r="L32" s="184"/>
      <c r="M32" s="131"/>
      <c r="N32" s="184"/>
      <c r="O32" s="101"/>
      <c r="P32" s="122">
        <f t="shared" si="9"/>
        <v>0</v>
      </c>
      <c r="Q32" s="122">
        <f t="shared" si="10"/>
        <v>0</v>
      </c>
      <c r="R32" s="117"/>
      <c r="S32" s="117"/>
      <c r="T32" s="202">
        <f t="shared" si="11"/>
        <v>0</v>
      </c>
      <c r="U32" s="129">
        <f t="shared" si="1"/>
        <v>0</v>
      </c>
      <c r="V32" s="129">
        <f t="shared" si="12"/>
        <v>0</v>
      </c>
      <c r="W32" s="129">
        <f t="shared" si="13"/>
        <v>0</v>
      </c>
      <c r="X32" s="129">
        <f t="shared" si="14"/>
        <v>0</v>
      </c>
      <c r="Y32" s="129">
        <f t="shared" si="15"/>
        <v>0</v>
      </c>
      <c r="Z32" s="129">
        <f t="shared" si="16"/>
        <v>0</v>
      </c>
      <c r="AA32" s="129">
        <f t="shared" si="17"/>
        <v>0</v>
      </c>
    </row>
    <row r="33" spans="1:27" s="100" customFormat="1" ht="12">
      <c r="A33" s="120"/>
      <c r="B33" s="121"/>
      <c r="C33" s="553"/>
      <c r="D33" s="99"/>
      <c r="E33" s="553"/>
      <c r="F33" s="99"/>
      <c r="G33" s="125">
        <f t="shared" si="8"/>
        <v>45096</v>
      </c>
      <c r="H33" s="174"/>
      <c r="I33" s="117"/>
      <c r="J33" s="184"/>
      <c r="K33" s="117"/>
      <c r="L33" s="184"/>
      <c r="M33" s="131"/>
      <c r="N33" s="184"/>
      <c r="O33" s="130"/>
      <c r="P33" s="122">
        <f t="shared" si="9"/>
        <v>0</v>
      </c>
      <c r="Q33" s="122">
        <f t="shared" si="10"/>
        <v>0</v>
      </c>
      <c r="R33" s="117"/>
      <c r="S33" s="117"/>
      <c r="T33" s="202">
        <f t="shared" si="11"/>
        <v>0</v>
      </c>
      <c r="U33" s="129">
        <f t="shared" si="1"/>
        <v>0</v>
      </c>
      <c r="V33" s="129">
        <f t="shared" si="12"/>
        <v>0</v>
      </c>
      <c r="W33" s="129">
        <f t="shared" si="13"/>
        <v>0</v>
      </c>
      <c r="X33" s="129">
        <f t="shared" si="14"/>
        <v>0</v>
      </c>
      <c r="Y33" s="129">
        <f t="shared" si="15"/>
        <v>0</v>
      </c>
      <c r="Z33" s="129">
        <f t="shared" si="16"/>
        <v>0</v>
      </c>
      <c r="AA33" s="129">
        <f t="shared" si="17"/>
        <v>0</v>
      </c>
    </row>
    <row r="34" spans="1:27" s="100" customFormat="1" ht="12">
      <c r="A34" s="120"/>
      <c r="B34" s="121"/>
      <c r="C34" s="553"/>
      <c r="D34" s="99"/>
      <c r="E34" s="553"/>
      <c r="F34" s="99"/>
      <c r="G34" s="125">
        <f t="shared" si="8"/>
        <v>45096</v>
      </c>
      <c r="H34" s="174"/>
      <c r="I34" s="117"/>
      <c r="J34" s="184"/>
      <c r="K34" s="117"/>
      <c r="L34" s="184"/>
      <c r="M34" s="131"/>
      <c r="N34" s="184"/>
      <c r="O34" s="130"/>
      <c r="P34" s="122">
        <f t="shared" si="9"/>
        <v>0</v>
      </c>
      <c r="Q34" s="122">
        <f t="shared" si="10"/>
        <v>0</v>
      </c>
      <c r="R34" s="117"/>
      <c r="S34" s="117"/>
      <c r="T34" s="202">
        <f t="shared" si="11"/>
        <v>0</v>
      </c>
      <c r="U34" s="129">
        <f t="shared" si="1"/>
        <v>0</v>
      </c>
      <c r="V34" s="129">
        <f t="shared" si="12"/>
        <v>0</v>
      </c>
      <c r="W34" s="129">
        <f t="shared" si="13"/>
        <v>0</v>
      </c>
      <c r="X34" s="129">
        <f t="shared" si="14"/>
        <v>0</v>
      </c>
      <c r="Y34" s="129">
        <f t="shared" si="15"/>
        <v>0</v>
      </c>
      <c r="Z34" s="129">
        <f t="shared" si="16"/>
        <v>0</v>
      </c>
      <c r="AA34" s="129">
        <f t="shared" si="17"/>
        <v>0</v>
      </c>
    </row>
    <row r="35" spans="1:27" s="100" customFormat="1" ht="12">
      <c r="A35" s="120"/>
      <c r="B35" s="121"/>
      <c r="C35" s="553"/>
      <c r="D35" s="99"/>
      <c r="E35" s="553"/>
      <c r="F35" s="99"/>
      <c r="G35" s="125">
        <f t="shared" si="8"/>
        <v>45096</v>
      </c>
      <c r="H35" s="174"/>
      <c r="I35" s="117"/>
      <c r="J35" s="184"/>
      <c r="K35" s="117"/>
      <c r="L35" s="184"/>
      <c r="M35" s="131"/>
      <c r="N35" s="184"/>
      <c r="O35" s="130"/>
      <c r="P35" s="122">
        <f t="shared" si="9"/>
        <v>0</v>
      </c>
      <c r="Q35" s="122">
        <f t="shared" si="10"/>
        <v>0</v>
      </c>
      <c r="R35" s="117"/>
      <c r="S35" s="117"/>
      <c r="T35" s="202">
        <f t="shared" si="11"/>
        <v>0</v>
      </c>
      <c r="U35" s="129">
        <f t="shared" si="1"/>
        <v>0</v>
      </c>
      <c r="V35" s="129">
        <f t="shared" si="12"/>
        <v>0</v>
      </c>
      <c r="W35" s="129">
        <f t="shared" si="13"/>
        <v>0</v>
      </c>
      <c r="X35" s="129">
        <f t="shared" si="14"/>
        <v>0</v>
      </c>
      <c r="Y35" s="129">
        <f t="shared" si="15"/>
        <v>0</v>
      </c>
      <c r="Z35" s="129">
        <f t="shared" si="16"/>
        <v>0</v>
      </c>
      <c r="AA35" s="129">
        <f t="shared" si="17"/>
        <v>0</v>
      </c>
    </row>
    <row r="36" spans="1:27" s="100" customFormat="1" ht="12">
      <c r="A36" s="120"/>
      <c r="B36" s="121"/>
      <c r="C36" s="553"/>
      <c r="D36" s="99"/>
      <c r="E36" s="553"/>
      <c r="F36" s="99"/>
      <c r="G36" s="125">
        <f t="shared" si="8"/>
        <v>45096</v>
      </c>
      <c r="H36" s="174"/>
      <c r="I36" s="117"/>
      <c r="J36" s="184"/>
      <c r="K36" s="117"/>
      <c r="L36" s="184"/>
      <c r="M36" s="131"/>
      <c r="N36" s="184"/>
      <c r="O36" s="130"/>
      <c r="P36" s="122">
        <f t="shared" si="9"/>
        <v>0</v>
      </c>
      <c r="Q36" s="122">
        <f t="shared" si="10"/>
        <v>0</v>
      </c>
      <c r="R36" s="117"/>
      <c r="S36" s="117"/>
      <c r="T36" s="202">
        <f t="shared" si="11"/>
        <v>0</v>
      </c>
      <c r="U36" s="129">
        <f t="shared" si="1"/>
        <v>0</v>
      </c>
      <c r="V36" s="129">
        <f t="shared" si="12"/>
        <v>0</v>
      </c>
      <c r="W36" s="129">
        <f t="shared" si="13"/>
        <v>0</v>
      </c>
      <c r="X36" s="129">
        <f t="shared" si="14"/>
        <v>0</v>
      </c>
      <c r="Y36" s="129">
        <f t="shared" si="15"/>
        <v>0</v>
      </c>
      <c r="Z36" s="129">
        <f t="shared" si="16"/>
        <v>0</v>
      </c>
      <c r="AA36" s="129">
        <f t="shared" si="17"/>
        <v>0</v>
      </c>
    </row>
    <row r="37" spans="1:27" s="100" customFormat="1" ht="12">
      <c r="A37" s="120"/>
      <c r="B37" s="121"/>
      <c r="C37" s="553"/>
      <c r="D37" s="99"/>
      <c r="E37" s="553"/>
      <c r="F37" s="99"/>
      <c r="G37" s="125">
        <f t="shared" si="8"/>
        <v>45096</v>
      </c>
      <c r="H37" s="174"/>
      <c r="I37" s="117"/>
      <c r="J37" s="184"/>
      <c r="K37" s="117"/>
      <c r="L37" s="184"/>
      <c r="M37" s="131"/>
      <c r="N37" s="184"/>
      <c r="O37" s="130"/>
      <c r="P37" s="122">
        <f t="shared" si="9"/>
        <v>0</v>
      </c>
      <c r="Q37" s="122">
        <f t="shared" si="10"/>
        <v>0</v>
      </c>
      <c r="R37" s="117"/>
      <c r="S37" s="117"/>
      <c r="T37" s="202">
        <f t="shared" si="11"/>
        <v>0</v>
      </c>
      <c r="U37" s="129">
        <f t="shared" si="1"/>
        <v>0</v>
      </c>
      <c r="V37" s="129">
        <f t="shared" si="12"/>
        <v>0</v>
      </c>
      <c r="W37" s="129">
        <f t="shared" si="13"/>
        <v>0</v>
      </c>
      <c r="X37" s="129">
        <f t="shared" si="14"/>
        <v>0</v>
      </c>
      <c r="Y37" s="129">
        <f t="shared" si="15"/>
        <v>0</v>
      </c>
      <c r="Z37" s="129">
        <f t="shared" si="16"/>
        <v>0</v>
      </c>
      <c r="AA37" s="129">
        <f t="shared" si="17"/>
        <v>0</v>
      </c>
    </row>
    <row r="38" spans="1:27" s="100" customFormat="1" ht="12">
      <c r="A38" s="120"/>
      <c r="B38" s="121"/>
      <c r="C38" s="553"/>
      <c r="D38" s="99"/>
      <c r="E38" s="553"/>
      <c r="F38" s="99"/>
      <c r="G38" s="125">
        <f t="shared" si="8"/>
        <v>45096</v>
      </c>
      <c r="H38" s="174"/>
      <c r="I38" s="117"/>
      <c r="J38" s="184"/>
      <c r="K38" s="117"/>
      <c r="L38" s="184"/>
      <c r="M38" s="131"/>
      <c r="N38" s="184"/>
      <c r="O38" s="130"/>
      <c r="P38" s="122">
        <f t="shared" si="9"/>
        <v>0</v>
      </c>
      <c r="Q38" s="122">
        <f t="shared" si="10"/>
        <v>0</v>
      </c>
      <c r="R38" s="117"/>
      <c r="S38" s="117"/>
      <c r="T38" s="202">
        <f t="shared" si="11"/>
        <v>0</v>
      </c>
      <c r="U38" s="129">
        <f t="shared" si="1"/>
        <v>0</v>
      </c>
      <c r="V38" s="129">
        <f t="shared" si="12"/>
        <v>0</v>
      </c>
      <c r="W38" s="129">
        <f t="shared" si="13"/>
        <v>0</v>
      </c>
      <c r="X38" s="129">
        <f t="shared" si="14"/>
        <v>0</v>
      </c>
      <c r="Y38" s="129">
        <f t="shared" si="15"/>
        <v>0</v>
      </c>
      <c r="Z38" s="129">
        <f t="shared" si="16"/>
        <v>0</v>
      </c>
      <c r="AA38" s="129">
        <f t="shared" si="17"/>
        <v>0</v>
      </c>
    </row>
    <row r="39" spans="1:27" s="100" customFormat="1" ht="12">
      <c r="A39" s="120"/>
      <c r="B39" s="121"/>
      <c r="C39" s="553"/>
      <c r="D39" s="99"/>
      <c r="E39" s="553"/>
      <c r="F39" s="99"/>
      <c r="G39" s="125">
        <f t="shared" si="8"/>
        <v>45096</v>
      </c>
      <c r="H39" s="174"/>
      <c r="I39" s="117"/>
      <c r="J39" s="184"/>
      <c r="K39" s="117"/>
      <c r="L39" s="184"/>
      <c r="M39" s="131"/>
      <c r="N39" s="184"/>
      <c r="O39" s="130"/>
      <c r="P39" s="122">
        <f t="shared" si="9"/>
        <v>0</v>
      </c>
      <c r="Q39" s="122">
        <f t="shared" si="10"/>
        <v>0</v>
      </c>
      <c r="R39" s="117"/>
      <c r="S39" s="117"/>
      <c r="T39" s="202">
        <f aca="true" t="shared" si="18" ref="T39:T49">H39+((I39+K39)/60)*50</f>
        <v>0</v>
      </c>
      <c r="U39" s="129">
        <f t="shared" si="1"/>
        <v>0</v>
      </c>
      <c r="V39" s="129">
        <f aca="true" t="shared" si="19" ref="V39:V49">I39*0.36</f>
        <v>0</v>
      </c>
      <c r="W39" s="129">
        <f aca="true" t="shared" si="20" ref="W39:W49">J39*0.2</f>
        <v>0</v>
      </c>
      <c r="X39" s="129">
        <f aca="true" t="shared" si="21" ref="X39:X49">K39*0.36</f>
        <v>0</v>
      </c>
      <c r="Y39" s="129">
        <f aca="true" t="shared" si="22" ref="Y39:Y49">L39*0.2</f>
        <v>0</v>
      </c>
      <c r="Z39" s="129">
        <f aca="true" t="shared" si="23" ref="Z39:Z49">M39*0.2</f>
        <v>0</v>
      </c>
      <c r="AA39" s="129">
        <f aca="true" t="shared" si="24" ref="AA39:AA49">N39*0.2</f>
        <v>0</v>
      </c>
    </row>
    <row r="40" spans="1:27" s="100" customFormat="1" ht="12">
      <c r="A40" s="120"/>
      <c r="B40" s="121"/>
      <c r="C40" s="553"/>
      <c r="D40" s="99"/>
      <c r="E40" s="553"/>
      <c r="F40" s="99"/>
      <c r="G40" s="125">
        <f t="shared" si="8"/>
        <v>45096</v>
      </c>
      <c r="H40" s="174"/>
      <c r="I40" s="117"/>
      <c r="J40" s="184"/>
      <c r="K40" s="117"/>
      <c r="L40" s="184"/>
      <c r="M40" s="131"/>
      <c r="N40" s="184"/>
      <c r="O40" s="130"/>
      <c r="P40" s="122">
        <f t="shared" si="9"/>
        <v>0</v>
      </c>
      <c r="Q40" s="122">
        <f t="shared" si="10"/>
        <v>0</v>
      </c>
      <c r="R40" s="117"/>
      <c r="S40" s="117"/>
      <c r="T40" s="202">
        <f t="shared" si="18"/>
        <v>0</v>
      </c>
      <c r="U40" s="129">
        <f t="shared" si="1"/>
        <v>0</v>
      </c>
      <c r="V40" s="129">
        <f t="shared" si="19"/>
        <v>0</v>
      </c>
      <c r="W40" s="129">
        <f t="shared" si="20"/>
        <v>0</v>
      </c>
      <c r="X40" s="129">
        <f t="shared" si="21"/>
        <v>0</v>
      </c>
      <c r="Y40" s="129">
        <f t="shared" si="22"/>
        <v>0</v>
      </c>
      <c r="Z40" s="129">
        <f t="shared" si="23"/>
        <v>0</v>
      </c>
      <c r="AA40" s="129">
        <f t="shared" si="24"/>
        <v>0</v>
      </c>
    </row>
    <row r="41" spans="1:27" s="100" customFormat="1" ht="12">
      <c r="A41" s="120"/>
      <c r="B41" s="121"/>
      <c r="C41" s="553"/>
      <c r="D41" s="99"/>
      <c r="E41" s="553"/>
      <c r="F41" s="99"/>
      <c r="G41" s="125">
        <f t="shared" si="8"/>
        <v>45096</v>
      </c>
      <c r="H41" s="174"/>
      <c r="I41" s="117"/>
      <c r="J41" s="184"/>
      <c r="K41" s="117"/>
      <c r="L41" s="184"/>
      <c r="M41" s="131"/>
      <c r="N41" s="184"/>
      <c r="O41" s="130"/>
      <c r="P41" s="122">
        <f t="shared" si="9"/>
        <v>0</v>
      </c>
      <c r="Q41" s="122">
        <f t="shared" si="10"/>
        <v>0</v>
      </c>
      <c r="R41" s="117"/>
      <c r="S41" s="117"/>
      <c r="T41" s="202">
        <f t="shared" si="18"/>
        <v>0</v>
      </c>
      <c r="U41" s="129">
        <f t="shared" si="1"/>
        <v>0</v>
      </c>
      <c r="V41" s="129">
        <f t="shared" si="19"/>
        <v>0</v>
      </c>
      <c r="W41" s="129">
        <f t="shared" si="20"/>
        <v>0</v>
      </c>
      <c r="X41" s="129">
        <f t="shared" si="21"/>
        <v>0</v>
      </c>
      <c r="Y41" s="129">
        <f t="shared" si="22"/>
        <v>0</v>
      </c>
      <c r="Z41" s="129">
        <f t="shared" si="23"/>
        <v>0</v>
      </c>
      <c r="AA41" s="129">
        <f t="shared" si="24"/>
        <v>0</v>
      </c>
    </row>
    <row r="42" spans="1:27" s="100" customFormat="1" ht="12">
      <c r="A42" s="120"/>
      <c r="B42" s="121"/>
      <c r="C42" s="553"/>
      <c r="D42" s="99"/>
      <c r="E42" s="553"/>
      <c r="F42" s="99"/>
      <c r="G42" s="125">
        <f t="shared" si="8"/>
        <v>45096</v>
      </c>
      <c r="H42" s="174"/>
      <c r="I42" s="117"/>
      <c r="J42" s="184"/>
      <c r="K42" s="117"/>
      <c r="L42" s="184"/>
      <c r="M42" s="131"/>
      <c r="N42" s="184"/>
      <c r="O42" s="130"/>
      <c r="P42" s="122">
        <f t="shared" si="9"/>
        <v>0</v>
      </c>
      <c r="Q42" s="122">
        <f t="shared" si="10"/>
        <v>0</v>
      </c>
      <c r="R42" s="117"/>
      <c r="S42" s="117"/>
      <c r="T42" s="202">
        <f t="shared" si="18"/>
        <v>0</v>
      </c>
      <c r="U42" s="129">
        <f t="shared" si="1"/>
        <v>0</v>
      </c>
      <c r="V42" s="129">
        <f t="shared" si="19"/>
        <v>0</v>
      </c>
      <c r="W42" s="129">
        <f t="shared" si="20"/>
        <v>0</v>
      </c>
      <c r="X42" s="129">
        <f t="shared" si="21"/>
        <v>0</v>
      </c>
      <c r="Y42" s="129">
        <f t="shared" si="22"/>
        <v>0</v>
      </c>
      <c r="Z42" s="129">
        <f t="shared" si="23"/>
        <v>0</v>
      </c>
      <c r="AA42" s="129">
        <f t="shared" si="24"/>
        <v>0</v>
      </c>
    </row>
    <row r="43" spans="1:27" s="100" customFormat="1" ht="12">
      <c r="A43" s="120"/>
      <c r="B43" s="121"/>
      <c r="C43" s="553"/>
      <c r="D43" s="99"/>
      <c r="E43" s="553"/>
      <c r="F43" s="99"/>
      <c r="G43" s="125">
        <f t="shared" si="8"/>
        <v>45096</v>
      </c>
      <c r="H43" s="174"/>
      <c r="I43" s="117"/>
      <c r="J43" s="184"/>
      <c r="K43" s="117"/>
      <c r="L43" s="184"/>
      <c r="M43" s="131"/>
      <c r="N43" s="184"/>
      <c r="O43" s="130"/>
      <c r="P43" s="122">
        <f t="shared" si="9"/>
        <v>0</v>
      </c>
      <c r="Q43" s="122">
        <f t="shared" si="10"/>
        <v>0</v>
      </c>
      <c r="R43" s="117"/>
      <c r="S43" s="117"/>
      <c r="T43" s="202">
        <f t="shared" si="18"/>
        <v>0</v>
      </c>
      <c r="U43" s="129">
        <f t="shared" si="1"/>
        <v>0</v>
      </c>
      <c r="V43" s="129">
        <f t="shared" si="19"/>
        <v>0</v>
      </c>
      <c r="W43" s="129">
        <f t="shared" si="20"/>
        <v>0</v>
      </c>
      <c r="X43" s="129">
        <f t="shared" si="21"/>
        <v>0</v>
      </c>
      <c r="Y43" s="129">
        <f t="shared" si="22"/>
        <v>0</v>
      </c>
      <c r="Z43" s="129">
        <f t="shared" si="23"/>
        <v>0</v>
      </c>
      <c r="AA43" s="129">
        <f t="shared" si="24"/>
        <v>0</v>
      </c>
    </row>
    <row r="44" spans="1:27" s="100" customFormat="1" ht="12">
      <c r="A44" s="120"/>
      <c r="B44" s="121"/>
      <c r="C44" s="553"/>
      <c r="D44" s="99"/>
      <c r="E44" s="553"/>
      <c r="F44" s="99"/>
      <c r="G44" s="125">
        <f t="shared" si="8"/>
        <v>45096</v>
      </c>
      <c r="H44" s="174"/>
      <c r="I44" s="117"/>
      <c r="J44" s="184"/>
      <c r="K44" s="117"/>
      <c r="L44" s="184"/>
      <c r="M44" s="131"/>
      <c r="N44" s="184"/>
      <c r="O44" s="130"/>
      <c r="P44" s="122">
        <f t="shared" si="9"/>
        <v>0</v>
      </c>
      <c r="Q44" s="122">
        <f t="shared" si="10"/>
        <v>0</v>
      </c>
      <c r="R44" s="117"/>
      <c r="S44" s="117"/>
      <c r="T44" s="202">
        <f t="shared" si="18"/>
        <v>0</v>
      </c>
      <c r="U44" s="129">
        <f t="shared" si="1"/>
        <v>0</v>
      </c>
      <c r="V44" s="129">
        <f t="shared" si="19"/>
        <v>0</v>
      </c>
      <c r="W44" s="129">
        <f t="shared" si="20"/>
        <v>0</v>
      </c>
      <c r="X44" s="129">
        <f t="shared" si="21"/>
        <v>0</v>
      </c>
      <c r="Y44" s="129">
        <f t="shared" si="22"/>
        <v>0</v>
      </c>
      <c r="Z44" s="129">
        <f t="shared" si="23"/>
        <v>0</v>
      </c>
      <c r="AA44" s="129">
        <f t="shared" si="24"/>
        <v>0</v>
      </c>
    </row>
    <row r="45" spans="1:27" s="100" customFormat="1" ht="12">
      <c r="A45" s="120"/>
      <c r="B45" s="121"/>
      <c r="C45" s="553"/>
      <c r="D45" s="99"/>
      <c r="E45" s="553"/>
      <c r="F45" s="99"/>
      <c r="G45" s="125">
        <f t="shared" si="8"/>
        <v>45096</v>
      </c>
      <c r="H45" s="174"/>
      <c r="I45" s="117"/>
      <c r="J45" s="184"/>
      <c r="K45" s="117"/>
      <c r="L45" s="184"/>
      <c r="M45" s="131"/>
      <c r="N45" s="184"/>
      <c r="O45" s="130"/>
      <c r="P45" s="122">
        <f t="shared" si="9"/>
        <v>0</v>
      </c>
      <c r="Q45" s="122">
        <f t="shared" si="10"/>
        <v>0</v>
      </c>
      <c r="R45" s="117"/>
      <c r="S45" s="117"/>
      <c r="T45" s="202">
        <f t="shared" si="18"/>
        <v>0</v>
      </c>
      <c r="U45" s="129">
        <f t="shared" si="1"/>
        <v>0</v>
      </c>
      <c r="V45" s="129">
        <f t="shared" si="19"/>
        <v>0</v>
      </c>
      <c r="W45" s="129">
        <f t="shared" si="20"/>
        <v>0</v>
      </c>
      <c r="X45" s="129">
        <f t="shared" si="21"/>
        <v>0</v>
      </c>
      <c r="Y45" s="129">
        <f t="shared" si="22"/>
        <v>0</v>
      </c>
      <c r="Z45" s="129">
        <f t="shared" si="23"/>
        <v>0</v>
      </c>
      <c r="AA45" s="129">
        <f t="shared" si="24"/>
        <v>0</v>
      </c>
    </row>
    <row r="46" spans="1:27" s="100" customFormat="1" ht="12">
      <c r="A46" s="120"/>
      <c r="B46" s="121"/>
      <c r="C46" s="553"/>
      <c r="D46" s="99"/>
      <c r="E46" s="553"/>
      <c r="F46" s="99"/>
      <c r="G46" s="125">
        <f t="shared" si="8"/>
        <v>45096</v>
      </c>
      <c r="H46" s="174"/>
      <c r="I46" s="117"/>
      <c r="J46" s="184"/>
      <c r="K46" s="117"/>
      <c r="L46" s="184"/>
      <c r="M46" s="131"/>
      <c r="N46" s="184"/>
      <c r="O46" s="130"/>
      <c r="P46" s="122">
        <f t="shared" si="9"/>
        <v>0</v>
      </c>
      <c r="Q46" s="122">
        <f t="shared" si="10"/>
        <v>0</v>
      </c>
      <c r="R46" s="117"/>
      <c r="S46" s="117"/>
      <c r="T46" s="202">
        <f t="shared" si="18"/>
        <v>0</v>
      </c>
      <c r="U46" s="129">
        <f t="shared" si="1"/>
        <v>0</v>
      </c>
      <c r="V46" s="129">
        <f t="shared" si="19"/>
        <v>0</v>
      </c>
      <c r="W46" s="129">
        <f t="shared" si="20"/>
        <v>0</v>
      </c>
      <c r="X46" s="129">
        <f t="shared" si="21"/>
        <v>0</v>
      </c>
      <c r="Y46" s="129">
        <f t="shared" si="22"/>
        <v>0</v>
      </c>
      <c r="Z46" s="129">
        <f t="shared" si="23"/>
        <v>0</v>
      </c>
      <c r="AA46" s="129">
        <f t="shared" si="24"/>
        <v>0</v>
      </c>
    </row>
    <row r="47" spans="1:27" s="100" customFormat="1" ht="12">
      <c r="A47" s="120"/>
      <c r="B47" s="121"/>
      <c r="C47" s="553"/>
      <c r="D47" s="99"/>
      <c r="E47" s="553"/>
      <c r="F47" s="99"/>
      <c r="G47" s="125">
        <f t="shared" si="8"/>
        <v>45096</v>
      </c>
      <c r="H47" s="174"/>
      <c r="I47" s="117"/>
      <c r="J47" s="184"/>
      <c r="K47" s="117"/>
      <c r="L47" s="184"/>
      <c r="M47" s="131"/>
      <c r="N47" s="184"/>
      <c r="O47" s="130"/>
      <c r="P47" s="122">
        <f t="shared" si="9"/>
        <v>0</v>
      </c>
      <c r="Q47" s="122">
        <f t="shared" si="10"/>
        <v>0</v>
      </c>
      <c r="R47" s="117"/>
      <c r="S47" s="117"/>
      <c r="T47" s="202">
        <f t="shared" si="18"/>
        <v>0</v>
      </c>
      <c r="U47" s="129">
        <f t="shared" si="1"/>
        <v>0</v>
      </c>
      <c r="V47" s="129">
        <f t="shared" si="19"/>
        <v>0</v>
      </c>
      <c r="W47" s="129">
        <f t="shared" si="20"/>
        <v>0</v>
      </c>
      <c r="X47" s="129">
        <f t="shared" si="21"/>
        <v>0</v>
      </c>
      <c r="Y47" s="129">
        <f t="shared" si="22"/>
        <v>0</v>
      </c>
      <c r="Z47" s="129">
        <f t="shared" si="23"/>
        <v>0</v>
      </c>
      <c r="AA47" s="129">
        <f t="shared" si="24"/>
        <v>0</v>
      </c>
    </row>
    <row r="48" spans="1:27" s="100" customFormat="1" ht="12">
      <c r="A48" s="120"/>
      <c r="B48" s="121"/>
      <c r="C48" s="553"/>
      <c r="D48" s="99"/>
      <c r="E48" s="553"/>
      <c r="F48" s="99"/>
      <c r="G48" s="125">
        <f t="shared" si="8"/>
        <v>45096</v>
      </c>
      <c r="H48" s="174"/>
      <c r="I48" s="117"/>
      <c r="J48" s="184"/>
      <c r="K48" s="117"/>
      <c r="L48" s="184"/>
      <c r="M48" s="131"/>
      <c r="N48" s="184"/>
      <c r="O48" s="130"/>
      <c r="P48" s="122">
        <f t="shared" si="9"/>
        <v>0</v>
      </c>
      <c r="Q48" s="122">
        <f t="shared" si="10"/>
        <v>0</v>
      </c>
      <c r="R48" s="117"/>
      <c r="S48" s="117"/>
      <c r="T48" s="202">
        <f t="shared" si="18"/>
        <v>0</v>
      </c>
      <c r="U48" s="129">
        <f t="shared" si="1"/>
        <v>0</v>
      </c>
      <c r="V48" s="129">
        <f t="shared" si="19"/>
        <v>0</v>
      </c>
      <c r="W48" s="129">
        <f t="shared" si="20"/>
        <v>0</v>
      </c>
      <c r="X48" s="129">
        <f t="shared" si="21"/>
        <v>0</v>
      </c>
      <c r="Y48" s="129">
        <f t="shared" si="22"/>
        <v>0</v>
      </c>
      <c r="Z48" s="129">
        <f t="shared" si="23"/>
        <v>0</v>
      </c>
      <c r="AA48" s="129">
        <f t="shared" si="24"/>
        <v>0</v>
      </c>
    </row>
    <row r="49" spans="1:27" s="100" customFormat="1" ht="12">
      <c r="A49" s="120"/>
      <c r="B49" s="121"/>
      <c r="C49" s="553"/>
      <c r="D49" s="99"/>
      <c r="E49" s="553"/>
      <c r="F49" s="99"/>
      <c r="G49" s="125">
        <f t="shared" si="8"/>
        <v>45096</v>
      </c>
      <c r="H49" s="174"/>
      <c r="I49" s="117"/>
      <c r="J49" s="184"/>
      <c r="K49" s="117"/>
      <c r="L49" s="184"/>
      <c r="M49" s="131"/>
      <c r="N49" s="184"/>
      <c r="O49" s="130"/>
      <c r="P49" s="122">
        <f t="shared" si="9"/>
        <v>0</v>
      </c>
      <c r="Q49" s="122">
        <f t="shared" si="10"/>
        <v>0</v>
      </c>
      <c r="R49" s="117"/>
      <c r="S49" s="117"/>
      <c r="T49" s="202">
        <f t="shared" si="18"/>
        <v>0</v>
      </c>
      <c r="U49" s="129">
        <f t="shared" si="1"/>
        <v>0</v>
      </c>
      <c r="V49" s="129">
        <f t="shared" si="19"/>
        <v>0</v>
      </c>
      <c r="W49" s="129">
        <f t="shared" si="20"/>
        <v>0</v>
      </c>
      <c r="X49" s="129">
        <f t="shared" si="21"/>
        <v>0</v>
      </c>
      <c r="Y49" s="129">
        <f t="shared" si="22"/>
        <v>0</v>
      </c>
      <c r="Z49" s="129">
        <f t="shared" si="23"/>
        <v>0</v>
      </c>
      <c r="AA49" s="129">
        <f t="shared" si="24"/>
        <v>0</v>
      </c>
    </row>
    <row r="50" spans="1:27" s="100" customFormat="1" ht="12">
      <c r="A50" s="120"/>
      <c r="B50" s="121"/>
      <c r="C50" s="553"/>
      <c r="D50" s="99"/>
      <c r="E50" s="553"/>
      <c r="F50" s="99"/>
      <c r="G50" s="125">
        <f t="shared" si="8"/>
        <v>45096</v>
      </c>
      <c r="H50" s="174"/>
      <c r="I50" s="117"/>
      <c r="J50" s="184"/>
      <c r="K50" s="117"/>
      <c r="L50" s="184"/>
      <c r="M50" s="131"/>
      <c r="N50" s="184"/>
      <c r="O50" s="130"/>
      <c r="P50" s="122">
        <f>U50+V50+W50+X50+Z50+AA50+Y50</f>
        <v>0</v>
      </c>
      <c r="Q50" s="122">
        <f>P50</f>
        <v>0</v>
      </c>
      <c r="R50" s="117"/>
      <c r="S50" s="117"/>
      <c r="T50" s="202">
        <f>H50+((I50+K50)/60)*50</f>
        <v>0</v>
      </c>
      <c r="U50" s="129">
        <f>H50*0.71</f>
        <v>0</v>
      </c>
      <c r="V50" s="129">
        <f>I50*0.36</f>
        <v>0</v>
      </c>
      <c r="W50" s="129">
        <f>J50*0.2</f>
        <v>0</v>
      </c>
      <c r="X50" s="129">
        <f>K50*0.36</f>
        <v>0</v>
      </c>
      <c r="Y50" s="129">
        <f>L50*0.2</f>
        <v>0</v>
      </c>
      <c r="Z50" s="129">
        <f>M50*0.2</f>
        <v>0</v>
      </c>
      <c r="AA50" s="129">
        <f>N50*0.2</f>
        <v>0</v>
      </c>
    </row>
    <row r="51" spans="1:27" s="100" customFormat="1" ht="12">
      <c r="A51" s="120"/>
      <c r="B51" s="121"/>
      <c r="C51" s="553"/>
      <c r="D51" s="99"/>
      <c r="E51" s="553"/>
      <c r="F51" s="99"/>
      <c r="G51" s="125">
        <f t="shared" si="8"/>
        <v>45096</v>
      </c>
      <c r="H51" s="174"/>
      <c r="I51" s="117"/>
      <c r="J51" s="184"/>
      <c r="K51" s="117"/>
      <c r="L51" s="184"/>
      <c r="M51" s="131"/>
      <c r="N51" s="184"/>
      <c r="O51" s="130"/>
      <c r="P51" s="122">
        <f>U51+V51+W51+X51+Z51+AA51+Y51</f>
        <v>0</v>
      </c>
      <c r="Q51" s="122">
        <f>P51</f>
        <v>0</v>
      </c>
      <c r="R51" s="117"/>
      <c r="S51" s="117"/>
      <c r="T51" s="202">
        <f>H51+((I51+K51)/60)*50</f>
        <v>0</v>
      </c>
      <c r="U51" s="129">
        <f>H51*0.71</f>
        <v>0</v>
      </c>
      <c r="V51" s="129">
        <f>I51*0.36</f>
        <v>0</v>
      </c>
      <c r="W51" s="129">
        <f>J51*0.2</f>
        <v>0</v>
      </c>
      <c r="X51" s="129">
        <f>K51*0.36</f>
        <v>0</v>
      </c>
      <c r="Y51" s="129">
        <f>L51*0.2</f>
        <v>0</v>
      </c>
      <c r="Z51" s="129">
        <f>M51*0.2</f>
        <v>0</v>
      </c>
      <c r="AA51" s="129">
        <f>N51*0.2</f>
        <v>0</v>
      </c>
    </row>
    <row r="52" spans="1:27" s="100" customFormat="1" ht="12">
      <c r="A52" s="120"/>
      <c r="B52" s="121"/>
      <c r="C52" s="553"/>
      <c r="D52" s="99"/>
      <c r="E52" s="553"/>
      <c r="F52" s="99"/>
      <c r="G52" s="125">
        <f t="shared" si="8"/>
        <v>45096</v>
      </c>
      <c r="H52" s="174"/>
      <c r="I52" s="117"/>
      <c r="J52" s="184"/>
      <c r="K52" s="117"/>
      <c r="L52" s="184"/>
      <c r="M52" s="131"/>
      <c r="N52" s="184"/>
      <c r="O52" s="130"/>
      <c r="P52" s="122">
        <f>U52+V52+W52+X52+Z52+AA52+Y52</f>
        <v>0</v>
      </c>
      <c r="Q52" s="122">
        <f>P52</f>
        <v>0</v>
      </c>
      <c r="R52" s="117"/>
      <c r="S52" s="117"/>
      <c r="T52" s="202">
        <f>H52+((I52+K52)/60)*50</f>
        <v>0</v>
      </c>
      <c r="U52" s="129">
        <f>H52*0.71</f>
        <v>0</v>
      </c>
      <c r="V52" s="129">
        <f>I52*0.36</f>
        <v>0</v>
      </c>
      <c r="W52" s="129">
        <f>J52*0.2</f>
        <v>0</v>
      </c>
      <c r="X52" s="129">
        <f>K52*0.36</f>
        <v>0</v>
      </c>
      <c r="Y52" s="129">
        <f>L52*0.2</f>
        <v>0</v>
      </c>
      <c r="Z52" s="129">
        <f>M52*0.2</f>
        <v>0</v>
      </c>
      <c r="AA52" s="129">
        <f>N52*0.2</f>
        <v>0</v>
      </c>
    </row>
    <row r="53" spans="1:27" s="100" customFormat="1" ht="12">
      <c r="A53" s="120"/>
      <c r="B53" s="121"/>
      <c r="C53" s="553"/>
      <c r="D53" s="99"/>
      <c r="E53" s="553"/>
      <c r="F53" s="99"/>
      <c r="G53" s="125">
        <f t="shared" si="8"/>
        <v>45096</v>
      </c>
      <c r="H53" s="174"/>
      <c r="I53" s="117"/>
      <c r="J53" s="184"/>
      <c r="K53" s="117"/>
      <c r="L53" s="184"/>
      <c r="M53" s="131"/>
      <c r="N53" s="184"/>
      <c r="O53" s="130"/>
      <c r="P53" s="122">
        <f>U53+V53+W53+X53+Z53+AA53+Y53</f>
        <v>0</v>
      </c>
      <c r="Q53" s="122">
        <f>P53</f>
        <v>0</v>
      </c>
      <c r="R53" s="117"/>
      <c r="S53" s="117"/>
      <c r="T53" s="202">
        <f>H53+((I53+K53)/60)*50</f>
        <v>0</v>
      </c>
      <c r="U53" s="129">
        <f>H53*0.71</f>
        <v>0</v>
      </c>
      <c r="V53" s="129">
        <f>I53*0.36</f>
        <v>0</v>
      </c>
      <c r="W53" s="129">
        <f>J53*0.2</f>
        <v>0</v>
      </c>
      <c r="X53" s="129">
        <f>K53*0.36</f>
        <v>0</v>
      </c>
      <c r="Y53" s="129">
        <f>L53*0.2</f>
        <v>0</v>
      </c>
      <c r="Z53" s="129">
        <f>M53*0.2</f>
        <v>0</v>
      </c>
      <c r="AA53" s="129">
        <f>N53*0.2</f>
        <v>0</v>
      </c>
    </row>
    <row r="54" spans="1:27" s="100" customFormat="1" ht="12">
      <c r="A54" s="120"/>
      <c r="B54" s="121"/>
      <c r="C54" s="553"/>
      <c r="D54" s="99"/>
      <c r="E54" s="553"/>
      <c r="F54" s="99"/>
      <c r="G54" s="125">
        <f t="shared" si="8"/>
        <v>45096</v>
      </c>
      <c r="H54" s="174"/>
      <c r="I54" s="117"/>
      <c r="J54" s="184"/>
      <c r="K54" s="117"/>
      <c r="L54" s="184"/>
      <c r="M54" s="131"/>
      <c r="N54" s="184"/>
      <c r="O54" s="130"/>
      <c r="P54" s="122">
        <f>U54+V54+W54+X54+Z54+AA54+Y54</f>
        <v>0</v>
      </c>
      <c r="Q54" s="122">
        <f>P54</f>
        <v>0</v>
      </c>
      <c r="R54" s="117"/>
      <c r="S54" s="117"/>
      <c r="T54" s="202">
        <f>H54+((I54+K54)/60)*50</f>
        <v>0</v>
      </c>
      <c r="U54" s="129">
        <f>H54*0.71</f>
        <v>0</v>
      </c>
      <c r="V54" s="129">
        <f>I54*0.36</f>
        <v>0</v>
      </c>
      <c r="W54" s="129">
        <f>J54*0.2</f>
        <v>0</v>
      </c>
      <c r="X54" s="129">
        <f>K54*0.36</f>
        <v>0</v>
      </c>
      <c r="Y54" s="129">
        <f>L54*0.2</f>
        <v>0</v>
      </c>
      <c r="Z54" s="129">
        <f>M54*0.2</f>
        <v>0</v>
      </c>
      <c r="AA54" s="129">
        <f>N54*0.2</f>
        <v>0</v>
      </c>
    </row>
    <row r="55" spans="1:27" s="100" customFormat="1" ht="12" hidden="1">
      <c r="A55" s="120"/>
      <c r="B55" s="121"/>
      <c r="C55" s="99"/>
      <c r="D55" s="99"/>
      <c r="E55" s="99"/>
      <c r="F55" s="99"/>
      <c r="G55" s="125" t="e">
        <f>#REF!+#REF!</f>
        <v>#REF!</v>
      </c>
      <c r="H55" s="174"/>
      <c r="I55" s="117"/>
      <c r="J55" s="184"/>
      <c r="K55" s="117"/>
      <c r="L55" s="184"/>
      <c r="M55" s="131"/>
      <c r="N55" s="184"/>
      <c r="O55" s="130"/>
      <c r="P55" s="122">
        <f t="shared" si="9"/>
        <v>0</v>
      </c>
      <c r="Q55" s="122">
        <f t="shared" si="10"/>
        <v>0</v>
      </c>
      <c r="R55" s="117"/>
      <c r="S55" s="117"/>
      <c r="T55" s="202">
        <f>H55+((I55+K55)/60)*50</f>
        <v>0</v>
      </c>
      <c r="U55" s="129">
        <f>H55*0.781</f>
        <v>0</v>
      </c>
      <c r="V55" s="129">
        <f>I55*0.36</f>
        <v>0</v>
      </c>
      <c r="W55" s="129">
        <f>J55*0.2</f>
        <v>0</v>
      </c>
      <c r="X55" s="129">
        <f>K55*0.36</f>
        <v>0</v>
      </c>
      <c r="Y55" s="129">
        <f>L55*0.2</f>
        <v>0</v>
      </c>
      <c r="Z55" s="129">
        <f>M55*0.2</f>
        <v>0</v>
      </c>
      <c r="AA55" s="129">
        <f>N55*0.2</f>
        <v>0</v>
      </c>
    </row>
    <row r="56" spans="1:27" s="100" customFormat="1" ht="12" hidden="1">
      <c r="A56" s="120"/>
      <c r="B56" s="121"/>
      <c r="C56" s="99"/>
      <c r="D56" s="99"/>
      <c r="E56" s="99"/>
      <c r="F56" s="99"/>
      <c r="G56" s="125" t="e">
        <f>G55+H55</f>
        <v>#REF!</v>
      </c>
      <c r="H56" s="174"/>
      <c r="I56" s="117"/>
      <c r="J56" s="184"/>
      <c r="K56" s="117"/>
      <c r="L56" s="184"/>
      <c r="M56" s="131"/>
      <c r="N56" s="184"/>
      <c r="O56" s="130"/>
      <c r="P56" s="122">
        <f t="shared" si="9"/>
        <v>0</v>
      </c>
      <c r="Q56" s="122">
        <f t="shared" si="10"/>
        <v>0</v>
      </c>
      <c r="R56" s="117"/>
      <c r="S56" s="117"/>
      <c r="T56" s="202">
        <f>H56+((I56+K56)/60)*50</f>
        <v>0</v>
      </c>
      <c r="U56" s="129">
        <f>H56*0.781</f>
        <v>0</v>
      </c>
      <c r="V56" s="129">
        <f>I56*0.36</f>
        <v>0</v>
      </c>
      <c r="W56" s="129">
        <f>J56*0.2</f>
        <v>0</v>
      </c>
      <c r="X56" s="129">
        <f>K56*0.36</f>
        <v>0</v>
      </c>
      <c r="Y56" s="129">
        <f>L56*0.2</f>
        <v>0</v>
      </c>
      <c r="Z56" s="129">
        <f>M56*0.2</f>
        <v>0</v>
      </c>
      <c r="AA56" s="129">
        <f>N56*0.2</f>
        <v>0</v>
      </c>
    </row>
    <row r="57" spans="1:27" s="100" customFormat="1" ht="12.75" thickBot="1">
      <c r="A57" s="120"/>
      <c r="B57" s="121"/>
      <c r="C57" s="99"/>
      <c r="D57" s="99"/>
      <c r="E57" s="99"/>
      <c r="F57" s="99"/>
      <c r="G57" s="125"/>
      <c r="H57" s="174"/>
      <c r="I57" s="117"/>
      <c r="J57" s="184"/>
      <c r="K57" s="117"/>
      <c r="L57" s="184"/>
      <c r="M57" s="131"/>
      <c r="N57" s="184"/>
      <c r="O57" s="130"/>
      <c r="P57" s="122"/>
      <c r="Q57" s="122"/>
      <c r="R57" s="117"/>
      <c r="S57" s="117"/>
      <c r="T57" s="202"/>
      <c r="U57" s="129"/>
      <c r="V57" s="129"/>
      <c r="W57" s="129"/>
      <c r="X57" s="129"/>
      <c r="Y57" s="129"/>
      <c r="Z57" s="129"/>
      <c r="AA57" s="129"/>
    </row>
    <row r="58" spans="1:27" s="102" customFormat="1" ht="12.75" thickBot="1">
      <c r="A58" s="576" t="s">
        <v>70</v>
      </c>
      <c r="B58" s="576"/>
      <c r="C58" s="141"/>
      <c r="D58" s="141"/>
      <c r="E58" s="141"/>
      <c r="F58" s="141"/>
      <c r="G58" s="142"/>
      <c r="H58" s="175">
        <f aca="true" t="shared" si="25" ref="H58:N58">SUM(H19:H57)</f>
        <v>0</v>
      </c>
      <c r="I58" s="143">
        <f t="shared" si="25"/>
        <v>0</v>
      </c>
      <c r="J58" s="185">
        <f t="shared" si="25"/>
        <v>0</v>
      </c>
      <c r="K58" s="144">
        <f t="shared" si="25"/>
        <v>0</v>
      </c>
      <c r="L58" s="194">
        <f t="shared" si="25"/>
        <v>0</v>
      </c>
      <c r="M58" s="162">
        <f t="shared" si="25"/>
        <v>3</v>
      </c>
      <c r="N58" s="185">
        <f t="shared" si="25"/>
        <v>0</v>
      </c>
      <c r="O58" s="142"/>
      <c r="P58" s="142"/>
      <c r="Q58" s="142"/>
      <c r="R58" s="142"/>
      <c r="S58" s="142"/>
      <c r="T58" s="203"/>
      <c r="U58" s="146"/>
      <c r="V58" s="146"/>
      <c r="W58" s="143"/>
      <c r="X58" s="143"/>
      <c r="Y58" s="144"/>
      <c r="Z58" s="146"/>
      <c r="AA58" s="147"/>
    </row>
    <row r="59" spans="1:27" s="102" customFormat="1" ht="12.75" thickBot="1">
      <c r="A59" s="577" t="s">
        <v>105</v>
      </c>
      <c r="B59" s="578"/>
      <c r="C59" s="128"/>
      <c r="D59" s="128"/>
      <c r="E59" s="128"/>
      <c r="F59" s="128"/>
      <c r="G59" s="128"/>
      <c r="H59" s="176">
        <f>U59</f>
        <v>0</v>
      </c>
      <c r="I59" s="127">
        <f aca="true" t="shared" si="26" ref="I59:N59">V59</f>
        <v>0</v>
      </c>
      <c r="J59" s="186">
        <f t="shared" si="26"/>
        <v>0</v>
      </c>
      <c r="K59" s="127">
        <f t="shared" si="26"/>
        <v>0</v>
      </c>
      <c r="L59" s="186">
        <f t="shared" si="26"/>
        <v>0</v>
      </c>
      <c r="M59" s="163">
        <f t="shared" si="26"/>
        <v>0.6000000000000001</v>
      </c>
      <c r="N59" s="186">
        <f t="shared" si="26"/>
        <v>0</v>
      </c>
      <c r="O59" s="123">
        <f>O8</f>
        <v>0</v>
      </c>
      <c r="P59" s="124">
        <f>H59+I59+J59+K59+L59+M59+N59</f>
        <v>0.6000000000000001</v>
      </c>
      <c r="Q59" s="124">
        <f>SUM(Q19:Q57)</f>
        <v>0.6000000000000001</v>
      </c>
      <c r="R59" s="142"/>
      <c r="S59" s="142"/>
      <c r="T59" s="204">
        <f>SUM(T19:T58)</f>
        <v>0</v>
      </c>
      <c r="U59" s="127">
        <f aca="true" t="shared" si="27" ref="U59:AA59">SUM(U19:U57)</f>
        <v>0</v>
      </c>
      <c r="V59" s="127">
        <f t="shared" si="27"/>
        <v>0</v>
      </c>
      <c r="W59" s="127">
        <f t="shared" si="27"/>
        <v>0</v>
      </c>
      <c r="X59" s="127">
        <f t="shared" si="27"/>
        <v>0</v>
      </c>
      <c r="Y59" s="127">
        <f t="shared" si="27"/>
        <v>0</v>
      </c>
      <c r="Z59" s="127">
        <f t="shared" si="27"/>
        <v>0.6000000000000001</v>
      </c>
      <c r="AA59" s="127">
        <f t="shared" si="27"/>
        <v>0</v>
      </c>
    </row>
    <row r="60" spans="1:20" s="100" customFormat="1" ht="12">
      <c r="A60" s="111"/>
      <c r="B60" s="112"/>
      <c r="C60" s="113"/>
      <c r="D60" s="113"/>
      <c r="E60" s="113"/>
      <c r="F60" s="113"/>
      <c r="H60" s="177"/>
      <c r="J60" s="187"/>
      <c r="L60" s="187"/>
      <c r="M60" s="164"/>
      <c r="N60" s="187"/>
      <c r="O60" s="101"/>
      <c r="P60" s="114"/>
      <c r="Q60" s="114"/>
      <c r="T60" s="205"/>
    </row>
    <row r="61" spans="2:20" s="100" customFormat="1" ht="12">
      <c r="B61" s="6" t="s">
        <v>71</v>
      </c>
      <c r="C61" s="6"/>
      <c r="D61" s="6"/>
      <c r="E61" s="6"/>
      <c r="F61" s="6"/>
      <c r="G61" s="6"/>
      <c r="H61" s="178"/>
      <c r="I61" s="6"/>
      <c r="J61" s="195"/>
      <c r="K61" s="579">
        <f>T59</f>
        <v>0</v>
      </c>
      <c r="L61" s="579">
        <f>SUM(L58:L60)</f>
        <v>0</v>
      </c>
      <c r="M61" s="579">
        <f>SUM(M58:M60)</f>
        <v>3.6</v>
      </c>
      <c r="N61" s="579">
        <f>SUM(N58:N60)</f>
        <v>0</v>
      </c>
      <c r="O61" s="579">
        <f>SUM(O58:O60)</f>
        <v>0</v>
      </c>
      <c r="P61" s="579">
        <f>SUM(P58:P60)</f>
        <v>0.6000000000000001</v>
      </c>
      <c r="Q61" s="114"/>
      <c r="T61" s="205"/>
    </row>
    <row r="62" spans="1:20" s="100" customFormat="1" ht="12">
      <c r="A62" s="93"/>
      <c r="B62" s="6"/>
      <c r="C62" s="6"/>
      <c r="D62" s="6"/>
      <c r="E62" s="6"/>
      <c r="F62" s="6"/>
      <c r="G62" s="6"/>
      <c r="H62" s="178"/>
      <c r="I62" s="6"/>
      <c r="J62" s="195"/>
      <c r="K62" s="6"/>
      <c r="L62" s="195"/>
      <c r="M62" s="165"/>
      <c r="N62" s="187"/>
      <c r="O62" s="101"/>
      <c r="P62" s="114"/>
      <c r="Q62" s="114"/>
      <c r="T62" s="205"/>
    </row>
    <row r="63" spans="1:20" s="100" customFormat="1" ht="12">
      <c r="A63" s="93"/>
      <c r="B63" s="7" t="s">
        <v>51</v>
      </c>
      <c r="C63" s="7"/>
      <c r="D63" s="7"/>
      <c r="E63" s="6"/>
      <c r="F63" s="6"/>
      <c r="G63" s="6"/>
      <c r="H63" s="178"/>
      <c r="I63" s="6"/>
      <c r="J63" s="195"/>
      <c r="L63" s="187"/>
      <c r="M63" s="166" t="s">
        <v>52</v>
      </c>
      <c r="N63" s="188"/>
      <c r="O63" s="7"/>
      <c r="P63" s="7"/>
      <c r="Q63" s="7"/>
      <c r="R63" s="106"/>
      <c r="T63" s="205"/>
    </row>
    <row r="64" spans="1:20" s="100" customFormat="1" ht="12">
      <c r="A64" s="93"/>
      <c r="B64" s="110" t="s">
        <v>95</v>
      </c>
      <c r="C64" s="109" t="str">
        <f>Путевка!H1</f>
        <v>2009 г.</v>
      </c>
      <c r="D64" s="108"/>
      <c r="E64" s="9"/>
      <c r="F64" s="9"/>
      <c r="G64" s="8"/>
      <c r="H64" s="177"/>
      <c r="I64" s="8"/>
      <c r="J64" s="198"/>
      <c r="L64" s="187"/>
      <c r="M64" s="167" t="s">
        <v>95</v>
      </c>
      <c r="N64" s="189"/>
      <c r="O64" s="107"/>
      <c r="P64" s="107"/>
      <c r="Q64" s="107"/>
      <c r="R64" s="109" t="str">
        <f>C64</f>
        <v>2009 г.</v>
      </c>
      <c r="T64" s="205"/>
    </row>
    <row r="65" spans="1:20" s="100" customFormat="1" ht="12">
      <c r="A65" s="111"/>
      <c r="B65" s="112"/>
      <c r="C65" s="113"/>
      <c r="D65" s="113"/>
      <c r="E65" s="113"/>
      <c r="F65" s="113"/>
      <c r="H65" s="177"/>
      <c r="J65" s="187"/>
      <c r="L65" s="187"/>
      <c r="M65" s="164"/>
      <c r="N65" s="187"/>
      <c r="O65" s="101"/>
      <c r="P65" s="114"/>
      <c r="Q65" s="114"/>
      <c r="T65" s="205"/>
    </row>
    <row r="66" spans="1:20" s="100" customFormat="1" ht="12">
      <c r="A66" s="111"/>
      <c r="B66" s="112"/>
      <c r="C66" s="113"/>
      <c r="D66" s="113"/>
      <c r="E66" s="113"/>
      <c r="F66" s="113"/>
      <c r="H66" s="177"/>
      <c r="J66" s="187"/>
      <c r="L66" s="187"/>
      <c r="M66" s="164"/>
      <c r="N66" s="187"/>
      <c r="O66" s="101"/>
      <c r="P66" s="114"/>
      <c r="Q66" s="114"/>
      <c r="T66" s="205"/>
    </row>
    <row r="67" spans="1:20" s="100" customFormat="1" ht="12">
      <c r="A67" s="111"/>
      <c r="B67" s="112"/>
      <c r="C67" s="113"/>
      <c r="D67" s="113"/>
      <c r="E67" s="113"/>
      <c r="F67" s="113"/>
      <c r="H67" s="177"/>
      <c r="J67" s="187"/>
      <c r="L67" s="187"/>
      <c r="M67" s="164"/>
      <c r="N67" s="187"/>
      <c r="O67" s="101"/>
      <c r="P67" s="114"/>
      <c r="Q67" s="114"/>
      <c r="T67" s="205"/>
    </row>
    <row r="68" spans="1:20" s="100" customFormat="1" ht="12">
      <c r="A68" s="111"/>
      <c r="B68" s="112"/>
      <c r="C68" s="113"/>
      <c r="D68" s="113"/>
      <c r="E68" s="113"/>
      <c r="F68" s="113"/>
      <c r="H68" s="177"/>
      <c r="J68" s="187"/>
      <c r="L68" s="187"/>
      <c r="M68" s="164"/>
      <c r="N68" s="187"/>
      <c r="O68" s="101"/>
      <c r="P68" s="114"/>
      <c r="Q68" s="114"/>
      <c r="T68" s="205"/>
    </row>
    <row r="69" spans="1:20" s="100" customFormat="1" ht="12">
      <c r="A69" s="111"/>
      <c r="B69" s="112"/>
      <c r="C69" s="113"/>
      <c r="D69" s="113"/>
      <c r="E69" s="113"/>
      <c r="F69" s="113"/>
      <c r="H69" s="177"/>
      <c r="J69" s="187"/>
      <c r="L69" s="187"/>
      <c r="M69" s="164"/>
      <c r="N69" s="187"/>
      <c r="O69" s="101"/>
      <c r="P69" s="114"/>
      <c r="Q69" s="114"/>
      <c r="T69" s="205"/>
    </row>
    <row r="70" spans="1:20" s="100" customFormat="1" ht="12">
      <c r="A70" s="111"/>
      <c r="B70" s="112"/>
      <c r="C70" s="113"/>
      <c r="D70" s="113"/>
      <c r="E70" s="113"/>
      <c r="F70" s="113"/>
      <c r="H70" s="177"/>
      <c r="J70" s="187"/>
      <c r="L70" s="187"/>
      <c r="M70" s="164"/>
      <c r="N70" s="187"/>
      <c r="O70" s="101"/>
      <c r="P70" s="114"/>
      <c r="Q70" s="114"/>
      <c r="T70" s="205"/>
    </row>
    <row r="71" spans="1:20" s="100" customFormat="1" ht="12">
      <c r="A71" s="111"/>
      <c r="B71" s="112"/>
      <c r="C71" s="113"/>
      <c r="D71" s="113"/>
      <c r="E71" s="113"/>
      <c r="F71" s="113"/>
      <c r="H71" s="177"/>
      <c r="J71" s="187"/>
      <c r="L71" s="187"/>
      <c r="M71" s="164"/>
      <c r="N71" s="187"/>
      <c r="O71" s="101"/>
      <c r="P71" s="114"/>
      <c r="Q71" s="114"/>
      <c r="T71" s="205"/>
    </row>
    <row r="72" spans="1:20" s="100" customFormat="1" ht="12">
      <c r="A72" s="111"/>
      <c r="B72" s="112"/>
      <c r="C72" s="113"/>
      <c r="D72" s="113"/>
      <c r="E72" s="113"/>
      <c r="F72" s="113"/>
      <c r="H72" s="177"/>
      <c r="J72" s="187"/>
      <c r="L72" s="187"/>
      <c r="M72" s="164"/>
      <c r="N72" s="187"/>
      <c r="O72" s="101"/>
      <c r="P72" s="114"/>
      <c r="Q72" s="114"/>
      <c r="T72" s="205"/>
    </row>
    <row r="73" spans="1:20" s="100" customFormat="1" ht="12">
      <c r="A73" s="111"/>
      <c r="B73" s="112"/>
      <c r="C73" s="113"/>
      <c r="D73" s="113"/>
      <c r="E73" s="113"/>
      <c r="F73" s="113"/>
      <c r="H73" s="177"/>
      <c r="J73" s="187"/>
      <c r="L73" s="187"/>
      <c r="M73" s="164"/>
      <c r="N73" s="187"/>
      <c r="O73" s="101"/>
      <c r="P73" s="114"/>
      <c r="Q73" s="114"/>
      <c r="T73" s="205"/>
    </row>
    <row r="74" spans="1:20" s="100" customFormat="1" ht="12">
      <c r="A74" s="111"/>
      <c r="B74" s="112"/>
      <c r="C74" s="113"/>
      <c r="D74" s="113"/>
      <c r="E74" s="113"/>
      <c r="F74" s="113"/>
      <c r="H74" s="177"/>
      <c r="J74" s="187"/>
      <c r="L74" s="187"/>
      <c r="M74" s="164"/>
      <c r="N74" s="187"/>
      <c r="O74" s="101"/>
      <c r="P74" s="114"/>
      <c r="Q74" s="114"/>
      <c r="T74" s="205"/>
    </row>
    <row r="75" spans="1:20" s="100" customFormat="1" ht="12">
      <c r="A75" s="111"/>
      <c r="B75" s="112"/>
      <c r="C75" s="113"/>
      <c r="D75" s="113"/>
      <c r="E75" s="113"/>
      <c r="F75" s="113"/>
      <c r="H75" s="177"/>
      <c r="J75" s="187"/>
      <c r="L75" s="187"/>
      <c r="M75" s="164"/>
      <c r="N75" s="187"/>
      <c r="O75" s="101"/>
      <c r="P75" s="114"/>
      <c r="Q75" s="114"/>
      <c r="T75" s="205"/>
    </row>
    <row r="76" spans="1:20" s="100" customFormat="1" ht="12">
      <c r="A76" s="111"/>
      <c r="B76" s="112"/>
      <c r="C76" s="113"/>
      <c r="D76" s="113"/>
      <c r="E76" s="113"/>
      <c r="F76" s="113"/>
      <c r="H76" s="177"/>
      <c r="J76" s="187"/>
      <c r="L76" s="187"/>
      <c r="M76" s="164"/>
      <c r="N76" s="187"/>
      <c r="O76" s="101"/>
      <c r="P76" s="114"/>
      <c r="Q76" s="114"/>
      <c r="T76" s="205"/>
    </row>
    <row r="77" spans="1:20" s="100" customFormat="1" ht="12">
      <c r="A77" s="111"/>
      <c r="B77" s="112"/>
      <c r="C77" s="113"/>
      <c r="D77" s="113"/>
      <c r="E77" s="113"/>
      <c r="F77" s="113"/>
      <c r="H77" s="177"/>
      <c r="J77" s="187"/>
      <c r="L77" s="187"/>
      <c r="M77" s="164"/>
      <c r="N77" s="187"/>
      <c r="O77" s="101"/>
      <c r="P77" s="114"/>
      <c r="Q77" s="114"/>
      <c r="T77" s="205"/>
    </row>
    <row r="78" spans="1:20" s="100" customFormat="1" ht="12">
      <c r="A78" s="111"/>
      <c r="B78" s="112"/>
      <c r="C78" s="113"/>
      <c r="D78" s="113"/>
      <c r="E78" s="113"/>
      <c r="F78" s="113"/>
      <c r="H78" s="177"/>
      <c r="J78" s="187"/>
      <c r="L78" s="187"/>
      <c r="M78" s="164"/>
      <c r="N78" s="187"/>
      <c r="O78" s="101"/>
      <c r="P78" s="114"/>
      <c r="Q78" s="114"/>
      <c r="T78" s="205"/>
    </row>
    <row r="79" spans="1:20" s="100" customFormat="1" ht="12">
      <c r="A79" s="111"/>
      <c r="B79" s="112"/>
      <c r="C79" s="113"/>
      <c r="D79" s="113"/>
      <c r="E79" s="113"/>
      <c r="F79" s="113"/>
      <c r="H79" s="177"/>
      <c r="J79" s="187"/>
      <c r="L79" s="187"/>
      <c r="M79" s="164"/>
      <c r="N79" s="187"/>
      <c r="O79" s="101"/>
      <c r="P79" s="114"/>
      <c r="Q79" s="114"/>
      <c r="T79" s="205"/>
    </row>
    <row r="80" spans="1:20" s="100" customFormat="1" ht="12">
      <c r="A80" s="111"/>
      <c r="B80" s="112"/>
      <c r="C80" s="113"/>
      <c r="D80" s="113"/>
      <c r="E80" s="113"/>
      <c r="F80" s="113"/>
      <c r="H80" s="177"/>
      <c r="J80" s="187"/>
      <c r="L80" s="187"/>
      <c r="M80" s="164"/>
      <c r="N80" s="187"/>
      <c r="O80" s="101"/>
      <c r="P80" s="114"/>
      <c r="Q80" s="114"/>
      <c r="T80" s="205"/>
    </row>
    <row r="81" spans="1:20" s="100" customFormat="1" ht="12">
      <c r="A81" s="111"/>
      <c r="B81" s="112"/>
      <c r="C81" s="113"/>
      <c r="D81" s="113"/>
      <c r="E81" s="113"/>
      <c r="F81" s="113"/>
      <c r="H81" s="177"/>
      <c r="J81" s="187"/>
      <c r="L81" s="187"/>
      <c r="M81" s="164"/>
      <c r="N81" s="187"/>
      <c r="O81" s="101"/>
      <c r="P81" s="114"/>
      <c r="Q81" s="114"/>
      <c r="T81" s="205"/>
    </row>
    <row r="82" spans="1:20" s="100" customFormat="1" ht="12">
      <c r="A82" s="111"/>
      <c r="B82" s="112"/>
      <c r="C82" s="113"/>
      <c r="D82" s="113"/>
      <c r="E82" s="113"/>
      <c r="F82" s="113"/>
      <c r="H82" s="177"/>
      <c r="J82" s="187"/>
      <c r="L82" s="187"/>
      <c r="M82" s="164"/>
      <c r="N82" s="187"/>
      <c r="O82" s="101"/>
      <c r="P82" s="114"/>
      <c r="Q82" s="114"/>
      <c r="T82" s="205"/>
    </row>
    <row r="83" spans="1:20" s="100" customFormat="1" ht="12">
      <c r="A83" s="111"/>
      <c r="B83" s="112"/>
      <c r="C83" s="113"/>
      <c r="D83" s="113"/>
      <c r="E83" s="113"/>
      <c r="F83" s="113"/>
      <c r="H83" s="177"/>
      <c r="J83" s="187"/>
      <c r="L83" s="187"/>
      <c r="M83" s="164"/>
      <c r="N83" s="187"/>
      <c r="O83" s="101"/>
      <c r="P83" s="114"/>
      <c r="Q83" s="114"/>
      <c r="T83" s="205"/>
    </row>
    <row r="84" spans="1:20" s="100" customFormat="1" ht="12">
      <c r="A84" s="111"/>
      <c r="B84" s="112"/>
      <c r="C84" s="113"/>
      <c r="D84" s="113"/>
      <c r="E84" s="113"/>
      <c r="F84" s="113"/>
      <c r="H84" s="177"/>
      <c r="J84" s="187"/>
      <c r="L84" s="187"/>
      <c r="M84" s="164"/>
      <c r="N84" s="187"/>
      <c r="O84" s="101"/>
      <c r="P84" s="114"/>
      <c r="Q84" s="114"/>
      <c r="T84" s="205"/>
    </row>
    <row r="85" spans="1:20" s="100" customFormat="1" ht="12">
      <c r="A85" s="111"/>
      <c r="B85" s="112"/>
      <c r="C85" s="113"/>
      <c r="D85" s="113"/>
      <c r="E85" s="113"/>
      <c r="F85" s="113"/>
      <c r="H85" s="177"/>
      <c r="J85" s="187"/>
      <c r="L85" s="187"/>
      <c r="M85" s="164"/>
      <c r="N85" s="187"/>
      <c r="O85" s="101"/>
      <c r="P85" s="114"/>
      <c r="Q85" s="114"/>
      <c r="T85" s="205"/>
    </row>
    <row r="86" spans="1:20" s="100" customFormat="1" ht="12">
      <c r="A86" s="111"/>
      <c r="B86" s="112"/>
      <c r="C86" s="113"/>
      <c r="D86" s="113"/>
      <c r="E86" s="113"/>
      <c r="F86" s="113"/>
      <c r="H86" s="177"/>
      <c r="J86" s="187"/>
      <c r="L86" s="187"/>
      <c r="M86" s="164"/>
      <c r="N86" s="187"/>
      <c r="O86" s="101"/>
      <c r="P86" s="114"/>
      <c r="Q86" s="114"/>
      <c r="T86" s="205"/>
    </row>
    <row r="87" spans="1:20" s="100" customFormat="1" ht="12">
      <c r="A87" s="111"/>
      <c r="B87" s="112"/>
      <c r="C87" s="113"/>
      <c r="D87" s="113"/>
      <c r="E87" s="113"/>
      <c r="F87" s="113"/>
      <c r="H87" s="177"/>
      <c r="J87" s="187"/>
      <c r="L87" s="187"/>
      <c r="M87" s="164"/>
      <c r="N87" s="187"/>
      <c r="O87" s="101"/>
      <c r="P87" s="114"/>
      <c r="Q87" s="114"/>
      <c r="T87" s="205"/>
    </row>
    <row r="88" spans="1:20" s="100" customFormat="1" ht="12">
      <c r="A88" s="111"/>
      <c r="B88" s="112"/>
      <c r="C88" s="113"/>
      <c r="D88" s="113"/>
      <c r="E88" s="113"/>
      <c r="F88" s="113"/>
      <c r="H88" s="177"/>
      <c r="J88" s="187"/>
      <c r="L88" s="187"/>
      <c r="M88" s="164"/>
      <c r="N88" s="187"/>
      <c r="O88" s="101"/>
      <c r="P88" s="114"/>
      <c r="Q88" s="114"/>
      <c r="T88" s="205"/>
    </row>
    <row r="89" spans="1:20" s="100" customFormat="1" ht="12">
      <c r="A89" s="111"/>
      <c r="B89" s="112"/>
      <c r="C89" s="113"/>
      <c r="D89" s="113"/>
      <c r="E89" s="113"/>
      <c r="F89" s="113"/>
      <c r="H89" s="177"/>
      <c r="J89" s="187"/>
      <c r="L89" s="187"/>
      <c r="M89" s="164"/>
      <c r="N89" s="187"/>
      <c r="O89" s="101"/>
      <c r="P89" s="114"/>
      <c r="Q89" s="114"/>
      <c r="T89" s="205"/>
    </row>
    <row r="90" spans="1:20" s="100" customFormat="1" ht="12">
      <c r="A90" s="111"/>
      <c r="B90" s="112"/>
      <c r="C90" s="113"/>
      <c r="D90" s="113"/>
      <c r="E90" s="113"/>
      <c r="F90" s="113"/>
      <c r="H90" s="177"/>
      <c r="J90" s="187"/>
      <c r="L90" s="187"/>
      <c r="M90" s="164"/>
      <c r="N90" s="187"/>
      <c r="O90" s="101"/>
      <c r="P90" s="114"/>
      <c r="Q90" s="114"/>
      <c r="T90" s="205"/>
    </row>
    <row r="91" spans="1:20" s="100" customFormat="1" ht="12">
      <c r="A91" s="111"/>
      <c r="B91" s="112"/>
      <c r="C91" s="113"/>
      <c r="D91" s="113"/>
      <c r="E91" s="113"/>
      <c r="F91" s="113"/>
      <c r="H91" s="177"/>
      <c r="J91" s="187"/>
      <c r="L91" s="187"/>
      <c r="M91" s="164"/>
      <c r="N91" s="187"/>
      <c r="O91" s="101"/>
      <c r="P91" s="114"/>
      <c r="Q91" s="114"/>
      <c r="T91" s="205"/>
    </row>
    <row r="92" spans="1:20" s="100" customFormat="1" ht="12">
      <c r="A92" s="111"/>
      <c r="B92" s="112"/>
      <c r="C92" s="113"/>
      <c r="D92" s="113"/>
      <c r="E92" s="113"/>
      <c r="F92" s="113"/>
      <c r="H92" s="177"/>
      <c r="J92" s="187"/>
      <c r="L92" s="187"/>
      <c r="M92" s="164"/>
      <c r="N92" s="187"/>
      <c r="O92" s="101"/>
      <c r="P92" s="114"/>
      <c r="Q92" s="114"/>
      <c r="T92" s="205"/>
    </row>
    <row r="93" spans="1:20" s="100" customFormat="1" ht="12">
      <c r="A93" s="111"/>
      <c r="B93" s="112"/>
      <c r="C93" s="113"/>
      <c r="D93" s="113"/>
      <c r="E93" s="113"/>
      <c r="F93" s="113"/>
      <c r="H93" s="177"/>
      <c r="J93" s="187"/>
      <c r="L93" s="187"/>
      <c r="M93" s="164"/>
      <c r="N93" s="187"/>
      <c r="O93" s="101"/>
      <c r="P93" s="114"/>
      <c r="Q93" s="114"/>
      <c r="T93" s="205"/>
    </row>
    <row r="94" spans="1:20" s="100" customFormat="1" ht="12">
      <c r="A94" s="111"/>
      <c r="B94" s="112"/>
      <c r="C94" s="113"/>
      <c r="D94" s="113"/>
      <c r="E94" s="113"/>
      <c r="F94" s="113"/>
      <c r="H94" s="177"/>
      <c r="J94" s="187"/>
      <c r="L94" s="187"/>
      <c r="M94" s="164"/>
      <c r="N94" s="187"/>
      <c r="O94" s="101"/>
      <c r="P94" s="114"/>
      <c r="Q94" s="114"/>
      <c r="T94" s="205"/>
    </row>
    <row r="95" spans="1:20" s="100" customFormat="1" ht="12">
      <c r="A95" s="111"/>
      <c r="B95" s="112"/>
      <c r="C95" s="113"/>
      <c r="D95" s="113"/>
      <c r="E95" s="113"/>
      <c r="F95" s="113"/>
      <c r="H95" s="177"/>
      <c r="J95" s="187"/>
      <c r="L95" s="187"/>
      <c r="M95" s="164"/>
      <c r="N95" s="187"/>
      <c r="O95" s="101"/>
      <c r="P95" s="114"/>
      <c r="Q95" s="114"/>
      <c r="T95" s="205"/>
    </row>
    <row r="96" spans="1:20" s="100" customFormat="1" ht="12">
      <c r="A96" s="111"/>
      <c r="B96" s="112"/>
      <c r="C96" s="113"/>
      <c r="D96" s="113"/>
      <c r="E96" s="113"/>
      <c r="F96" s="113"/>
      <c r="H96" s="177"/>
      <c r="J96" s="187"/>
      <c r="L96" s="187"/>
      <c r="M96" s="164"/>
      <c r="N96" s="187"/>
      <c r="O96" s="101"/>
      <c r="P96" s="114"/>
      <c r="Q96" s="114"/>
      <c r="T96" s="205"/>
    </row>
    <row r="97" spans="1:20" s="100" customFormat="1" ht="12">
      <c r="A97" s="111"/>
      <c r="B97" s="112"/>
      <c r="C97" s="113"/>
      <c r="D97" s="113"/>
      <c r="E97" s="113"/>
      <c r="F97" s="113"/>
      <c r="H97" s="177"/>
      <c r="J97" s="187"/>
      <c r="L97" s="187"/>
      <c r="M97" s="164"/>
      <c r="N97" s="187"/>
      <c r="O97" s="101"/>
      <c r="P97" s="114"/>
      <c r="Q97" s="114"/>
      <c r="T97" s="205"/>
    </row>
    <row r="98" spans="1:20" s="100" customFormat="1" ht="12">
      <c r="A98" s="111"/>
      <c r="B98" s="112"/>
      <c r="C98" s="113"/>
      <c r="D98" s="113"/>
      <c r="E98" s="113"/>
      <c r="F98" s="113"/>
      <c r="H98" s="177"/>
      <c r="J98" s="187"/>
      <c r="L98" s="187"/>
      <c r="M98" s="164"/>
      <c r="N98" s="187"/>
      <c r="O98" s="101"/>
      <c r="P98" s="114"/>
      <c r="Q98" s="114"/>
      <c r="T98" s="205"/>
    </row>
    <row r="99" spans="1:20" s="100" customFormat="1" ht="12">
      <c r="A99" s="111"/>
      <c r="B99" s="112"/>
      <c r="C99" s="113"/>
      <c r="D99" s="113"/>
      <c r="E99" s="113"/>
      <c r="F99" s="113"/>
      <c r="H99" s="177"/>
      <c r="J99" s="187"/>
      <c r="L99" s="187"/>
      <c r="M99" s="164"/>
      <c r="N99" s="187"/>
      <c r="O99" s="101"/>
      <c r="P99" s="114"/>
      <c r="Q99" s="114"/>
      <c r="T99" s="205"/>
    </row>
    <row r="100" spans="1:20" s="100" customFormat="1" ht="12">
      <c r="A100" s="111"/>
      <c r="B100" s="112"/>
      <c r="C100" s="113"/>
      <c r="D100" s="113"/>
      <c r="E100" s="113"/>
      <c r="F100" s="113"/>
      <c r="H100" s="177"/>
      <c r="J100" s="187"/>
      <c r="L100" s="187"/>
      <c r="M100" s="164"/>
      <c r="N100" s="187"/>
      <c r="O100" s="101"/>
      <c r="P100" s="114"/>
      <c r="Q100" s="114"/>
      <c r="T100" s="205"/>
    </row>
    <row r="101" spans="1:20" s="100" customFormat="1" ht="12">
      <c r="A101" s="111"/>
      <c r="B101" s="112"/>
      <c r="C101" s="113"/>
      <c r="D101" s="113"/>
      <c r="E101" s="113"/>
      <c r="F101" s="113"/>
      <c r="H101" s="177"/>
      <c r="J101" s="187"/>
      <c r="L101" s="187"/>
      <c r="M101" s="164"/>
      <c r="N101" s="187"/>
      <c r="O101" s="101"/>
      <c r="P101" s="114"/>
      <c r="Q101" s="114"/>
      <c r="T101" s="205"/>
    </row>
    <row r="102" spans="1:20" s="100" customFormat="1" ht="12">
      <c r="A102" s="111"/>
      <c r="B102" s="112"/>
      <c r="C102" s="113"/>
      <c r="D102" s="113"/>
      <c r="E102" s="113"/>
      <c r="F102" s="113"/>
      <c r="H102" s="177"/>
      <c r="J102" s="187"/>
      <c r="L102" s="187"/>
      <c r="M102" s="164"/>
      <c r="N102" s="187"/>
      <c r="O102" s="101"/>
      <c r="P102" s="114"/>
      <c r="Q102" s="114"/>
      <c r="T102" s="205"/>
    </row>
    <row r="103" spans="1:20" s="100" customFormat="1" ht="12">
      <c r="A103" s="111"/>
      <c r="B103" s="112"/>
      <c r="C103" s="113"/>
      <c r="D103" s="113"/>
      <c r="E103" s="113"/>
      <c r="F103" s="113"/>
      <c r="H103" s="177"/>
      <c r="J103" s="187"/>
      <c r="L103" s="187"/>
      <c r="M103" s="164"/>
      <c r="N103" s="187"/>
      <c r="O103" s="101"/>
      <c r="P103" s="114"/>
      <c r="Q103" s="114"/>
      <c r="T103" s="205"/>
    </row>
    <row r="104" spans="1:20" s="100" customFormat="1" ht="12">
      <c r="A104" s="111"/>
      <c r="B104" s="112"/>
      <c r="C104" s="113"/>
      <c r="D104" s="113"/>
      <c r="E104" s="113"/>
      <c r="F104" s="113"/>
      <c r="H104" s="177"/>
      <c r="J104" s="187"/>
      <c r="L104" s="187"/>
      <c r="M104" s="164"/>
      <c r="N104" s="187"/>
      <c r="O104" s="101"/>
      <c r="P104" s="114"/>
      <c r="Q104" s="114"/>
      <c r="T104" s="205"/>
    </row>
    <row r="105" spans="1:20" s="100" customFormat="1" ht="12">
      <c r="A105" s="111"/>
      <c r="B105" s="112"/>
      <c r="C105" s="113"/>
      <c r="D105" s="113"/>
      <c r="E105" s="113"/>
      <c r="F105" s="113"/>
      <c r="H105" s="177"/>
      <c r="J105" s="187"/>
      <c r="L105" s="187"/>
      <c r="M105" s="164"/>
      <c r="N105" s="187"/>
      <c r="O105" s="101"/>
      <c r="P105" s="114"/>
      <c r="Q105" s="114"/>
      <c r="T105" s="205"/>
    </row>
    <row r="106" spans="1:20" s="100" customFormat="1" ht="12">
      <c r="A106" s="111"/>
      <c r="B106" s="112"/>
      <c r="C106" s="113"/>
      <c r="D106" s="113"/>
      <c r="E106" s="113"/>
      <c r="F106" s="113"/>
      <c r="H106" s="177"/>
      <c r="J106" s="187"/>
      <c r="L106" s="187"/>
      <c r="M106" s="164"/>
      <c r="N106" s="187"/>
      <c r="O106" s="101"/>
      <c r="P106" s="114"/>
      <c r="Q106" s="114"/>
      <c r="T106" s="205"/>
    </row>
    <row r="107" spans="1:20" s="100" customFormat="1" ht="12">
      <c r="A107" s="111"/>
      <c r="B107" s="112"/>
      <c r="C107" s="113"/>
      <c r="D107" s="113"/>
      <c r="E107" s="113"/>
      <c r="F107" s="113"/>
      <c r="H107" s="177"/>
      <c r="J107" s="187"/>
      <c r="L107" s="187"/>
      <c r="M107" s="164"/>
      <c r="N107" s="187"/>
      <c r="O107" s="101"/>
      <c r="P107" s="114"/>
      <c r="Q107" s="114"/>
      <c r="T107" s="205"/>
    </row>
    <row r="108" spans="1:20" s="100" customFormat="1" ht="12">
      <c r="A108" s="111"/>
      <c r="B108" s="112"/>
      <c r="C108" s="113"/>
      <c r="D108" s="113"/>
      <c r="E108" s="113"/>
      <c r="F108" s="113"/>
      <c r="H108" s="177"/>
      <c r="J108" s="187"/>
      <c r="L108" s="187"/>
      <c r="M108" s="164"/>
      <c r="N108" s="187"/>
      <c r="O108" s="101"/>
      <c r="P108" s="114"/>
      <c r="Q108" s="114"/>
      <c r="T108" s="205"/>
    </row>
    <row r="109" spans="1:20" s="100" customFormat="1" ht="12">
      <c r="A109" s="111"/>
      <c r="B109" s="112"/>
      <c r="C109" s="113"/>
      <c r="D109" s="113"/>
      <c r="E109" s="113"/>
      <c r="F109" s="113"/>
      <c r="H109" s="177"/>
      <c r="J109" s="187"/>
      <c r="L109" s="187"/>
      <c r="M109" s="164"/>
      <c r="N109" s="187"/>
      <c r="O109" s="101"/>
      <c r="P109" s="114"/>
      <c r="Q109" s="114"/>
      <c r="T109" s="205"/>
    </row>
    <row r="110" spans="1:20" s="100" customFormat="1" ht="12">
      <c r="A110" s="111"/>
      <c r="B110" s="112"/>
      <c r="C110" s="113"/>
      <c r="D110" s="113"/>
      <c r="E110" s="113"/>
      <c r="F110" s="113"/>
      <c r="H110" s="177"/>
      <c r="J110" s="187"/>
      <c r="L110" s="187"/>
      <c r="M110" s="164"/>
      <c r="N110" s="187"/>
      <c r="O110" s="101"/>
      <c r="P110" s="114"/>
      <c r="Q110" s="114"/>
      <c r="T110" s="205"/>
    </row>
    <row r="111" spans="1:20" s="100" customFormat="1" ht="12">
      <c r="A111" s="111"/>
      <c r="B111" s="112"/>
      <c r="C111" s="113"/>
      <c r="D111" s="113"/>
      <c r="E111" s="113"/>
      <c r="F111" s="113"/>
      <c r="H111" s="177"/>
      <c r="J111" s="187"/>
      <c r="L111" s="187"/>
      <c r="M111" s="164"/>
      <c r="N111" s="187"/>
      <c r="O111" s="101"/>
      <c r="P111" s="114"/>
      <c r="Q111" s="114"/>
      <c r="T111" s="205"/>
    </row>
    <row r="112" spans="1:20" s="100" customFormat="1" ht="12">
      <c r="A112" s="111"/>
      <c r="B112" s="112"/>
      <c r="C112" s="113"/>
      <c r="D112" s="113"/>
      <c r="E112" s="113"/>
      <c r="F112" s="113"/>
      <c r="H112" s="177"/>
      <c r="J112" s="187"/>
      <c r="L112" s="187"/>
      <c r="M112" s="164"/>
      <c r="N112" s="187"/>
      <c r="O112" s="101"/>
      <c r="P112" s="114"/>
      <c r="Q112" s="114"/>
      <c r="T112" s="205"/>
    </row>
    <row r="113" spans="1:20" s="100" customFormat="1" ht="12">
      <c r="A113" s="111"/>
      <c r="B113" s="112"/>
      <c r="C113" s="113"/>
      <c r="D113" s="113"/>
      <c r="E113" s="113"/>
      <c r="F113" s="113"/>
      <c r="H113" s="177"/>
      <c r="J113" s="187"/>
      <c r="L113" s="187"/>
      <c r="M113" s="164"/>
      <c r="N113" s="187"/>
      <c r="O113" s="101"/>
      <c r="P113" s="114"/>
      <c r="Q113" s="114"/>
      <c r="T113" s="205"/>
    </row>
    <row r="114" spans="1:20" s="100" customFormat="1" ht="12">
      <c r="A114" s="111"/>
      <c r="B114" s="112"/>
      <c r="C114" s="113"/>
      <c r="D114" s="113"/>
      <c r="E114" s="113"/>
      <c r="F114" s="113"/>
      <c r="H114" s="177"/>
      <c r="J114" s="187"/>
      <c r="L114" s="187"/>
      <c r="M114" s="164"/>
      <c r="N114" s="187"/>
      <c r="O114" s="101"/>
      <c r="P114" s="114"/>
      <c r="Q114" s="114"/>
      <c r="T114" s="205"/>
    </row>
    <row r="115" spans="1:20" s="100" customFormat="1" ht="12">
      <c r="A115" s="111"/>
      <c r="B115" s="112"/>
      <c r="C115" s="113"/>
      <c r="D115" s="113"/>
      <c r="E115" s="113"/>
      <c r="F115" s="113"/>
      <c r="H115" s="177"/>
      <c r="J115" s="187"/>
      <c r="L115" s="187"/>
      <c r="M115" s="164"/>
      <c r="N115" s="187"/>
      <c r="O115" s="101"/>
      <c r="P115" s="114"/>
      <c r="Q115" s="114"/>
      <c r="T115" s="205"/>
    </row>
    <row r="116" spans="1:20" s="100" customFormat="1" ht="12">
      <c r="A116" s="111"/>
      <c r="B116" s="112"/>
      <c r="C116" s="113"/>
      <c r="D116" s="113"/>
      <c r="E116" s="113"/>
      <c r="F116" s="113"/>
      <c r="H116" s="177"/>
      <c r="J116" s="187"/>
      <c r="L116" s="187"/>
      <c r="M116" s="164"/>
      <c r="N116" s="187"/>
      <c r="O116" s="101"/>
      <c r="P116" s="114"/>
      <c r="Q116" s="114"/>
      <c r="T116" s="205"/>
    </row>
    <row r="117" spans="1:20" s="100" customFormat="1" ht="12">
      <c r="A117" s="111"/>
      <c r="B117" s="112"/>
      <c r="C117" s="113"/>
      <c r="D117" s="113"/>
      <c r="E117" s="113"/>
      <c r="F117" s="113"/>
      <c r="H117" s="177"/>
      <c r="J117" s="187"/>
      <c r="L117" s="187"/>
      <c r="M117" s="164"/>
      <c r="N117" s="187"/>
      <c r="O117" s="101"/>
      <c r="P117" s="114"/>
      <c r="Q117" s="114"/>
      <c r="T117" s="205"/>
    </row>
    <row r="118" spans="1:20" s="100" customFormat="1" ht="12">
      <c r="A118" s="111"/>
      <c r="B118" s="112"/>
      <c r="C118" s="113"/>
      <c r="D118" s="113"/>
      <c r="E118" s="113"/>
      <c r="F118" s="113"/>
      <c r="H118" s="177"/>
      <c r="J118" s="187"/>
      <c r="L118" s="187"/>
      <c r="M118" s="164"/>
      <c r="N118" s="187"/>
      <c r="O118" s="101"/>
      <c r="P118" s="114"/>
      <c r="Q118" s="114"/>
      <c r="T118" s="205"/>
    </row>
    <row r="119" spans="1:20" s="100" customFormat="1" ht="12">
      <c r="A119" s="111"/>
      <c r="B119" s="112"/>
      <c r="C119" s="113"/>
      <c r="D119" s="113"/>
      <c r="E119" s="113"/>
      <c r="F119" s="113"/>
      <c r="H119" s="177"/>
      <c r="J119" s="187"/>
      <c r="L119" s="187"/>
      <c r="M119" s="164"/>
      <c r="N119" s="187"/>
      <c r="O119" s="101"/>
      <c r="P119" s="114"/>
      <c r="Q119" s="114"/>
      <c r="T119" s="205"/>
    </row>
    <row r="120" spans="1:20" s="100" customFormat="1" ht="12">
      <c r="A120" s="111"/>
      <c r="B120" s="112"/>
      <c r="C120" s="113"/>
      <c r="D120" s="113"/>
      <c r="E120" s="113"/>
      <c r="F120" s="113"/>
      <c r="H120" s="177"/>
      <c r="J120" s="187"/>
      <c r="L120" s="187"/>
      <c r="M120" s="164"/>
      <c r="N120" s="187"/>
      <c r="O120" s="101"/>
      <c r="P120" s="114"/>
      <c r="Q120" s="114"/>
      <c r="T120" s="205"/>
    </row>
    <row r="121" spans="1:20" s="100" customFormat="1" ht="12">
      <c r="A121" s="111"/>
      <c r="B121" s="112"/>
      <c r="C121" s="113"/>
      <c r="D121" s="113"/>
      <c r="E121" s="113"/>
      <c r="F121" s="113"/>
      <c r="H121" s="177"/>
      <c r="J121" s="187"/>
      <c r="L121" s="187"/>
      <c r="M121" s="164"/>
      <c r="N121" s="187"/>
      <c r="O121" s="101"/>
      <c r="P121" s="114"/>
      <c r="Q121" s="114"/>
      <c r="T121" s="205"/>
    </row>
    <row r="122" spans="1:20" s="100" customFormat="1" ht="12">
      <c r="A122" s="111"/>
      <c r="B122" s="112"/>
      <c r="C122" s="113"/>
      <c r="D122" s="113"/>
      <c r="E122" s="113"/>
      <c r="F122" s="113"/>
      <c r="H122" s="177"/>
      <c r="J122" s="187"/>
      <c r="L122" s="187"/>
      <c r="M122" s="164"/>
      <c r="N122" s="187"/>
      <c r="O122" s="101"/>
      <c r="P122" s="114"/>
      <c r="Q122" s="114"/>
      <c r="T122" s="205"/>
    </row>
    <row r="123" spans="1:20" s="100" customFormat="1" ht="12">
      <c r="A123" s="111"/>
      <c r="B123" s="112"/>
      <c r="C123" s="113"/>
      <c r="D123" s="113"/>
      <c r="E123" s="113"/>
      <c r="F123" s="113"/>
      <c r="H123" s="177"/>
      <c r="J123" s="187"/>
      <c r="L123" s="187"/>
      <c r="M123" s="164"/>
      <c r="N123" s="187"/>
      <c r="O123" s="101"/>
      <c r="P123" s="114"/>
      <c r="Q123" s="114"/>
      <c r="T123" s="205"/>
    </row>
    <row r="124" spans="1:20" s="100" customFormat="1" ht="12">
      <c r="A124" s="111"/>
      <c r="B124" s="112"/>
      <c r="C124" s="113"/>
      <c r="D124" s="113"/>
      <c r="E124" s="113"/>
      <c r="F124" s="113"/>
      <c r="H124" s="177"/>
      <c r="J124" s="187"/>
      <c r="L124" s="187"/>
      <c r="M124" s="164"/>
      <c r="N124" s="187"/>
      <c r="O124" s="101"/>
      <c r="P124" s="114"/>
      <c r="Q124" s="114"/>
      <c r="T124" s="205"/>
    </row>
    <row r="125" spans="18:22" ht="11.25">
      <c r="R125" s="23"/>
      <c r="V125" s="23"/>
    </row>
    <row r="126" spans="18:22" ht="11.25">
      <c r="R126" s="23"/>
      <c r="V126" s="23"/>
    </row>
    <row r="127" spans="18:22" ht="11.25">
      <c r="R127" s="23"/>
      <c r="V127" s="23"/>
    </row>
    <row r="128" spans="18:22" ht="11.25">
      <c r="R128" s="23"/>
      <c r="V128" s="23"/>
    </row>
    <row r="129" spans="18:22" ht="11.25">
      <c r="R129" s="23"/>
      <c r="V129" s="23"/>
    </row>
    <row r="130" spans="18:22" ht="11.25">
      <c r="R130" s="23"/>
      <c r="V130" s="23"/>
    </row>
    <row r="131" spans="18:22" ht="11.25">
      <c r="R131" s="23"/>
      <c r="V131" s="23"/>
    </row>
    <row r="132" spans="18:22" ht="11.25">
      <c r="R132" s="23"/>
      <c r="V132" s="23"/>
    </row>
    <row r="133" spans="18:22" ht="11.25">
      <c r="R133" s="23"/>
      <c r="V133" s="23"/>
    </row>
  </sheetData>
  <sheetProtection/>
  <mergeCells count="42">
    <mergeCell ref="P14:Q15"/>
    <mergeCell ref="C15:D15"/>
    <mergeCell ref="A58:B58"/>
    <mergeCell ref="A59:B59"/>
    <mergeCell ref="K61:P61"/>
    <mergeCell ref="A14:A16"/>
    <mergeCell ref="B14:B16"/>
    <mergeCell ref="C14:O14"/>
    <mergeCell ref="M15:M16"/>
    <mergeCell ref="N15:N16"/>
    <mergeCell ref="O15:O16"/>
    <mergeCell ref="E15:F15"/>
    <mergeCell ref="G15:G16"/>
    <mergeCell ref="H15:H16"/>
    <mergeCell ref="I15:J15"/>
    <mergeCell ref="K15:L15"/>
    <mergeCell ref="O7:P7"/>
    <mergeCell ref="O8:P8"/>
    <mergeCell ref="O9:P9"/>
    <mergeCell ref="N11:O11"/>
    <mergeCell ref="N12:O12"/>
    <mergeCell ref="B1:P1"/>
    <mergeCell ref="Q1:S1"/>
    <mergeCell ref="Q3:R3"/>
    <mergeCell ref="P4:R4"/>
    <mergeCell ref="O5:P5"/>
    <mergeCell ref="X14:X16"/>
    <mergeCell ref="Y14:Y16"/>
    <mergeCell ref="Z14:Z16"/>
    <mergeCell ref="AA14:AA16"/>
    <mergeCell ref="H3:I3"/>
    <mergeCell ref="H4:K4"/>
    <mergeCell ref="U14:U16"/>
    <mergeCell ref="V14:V16"/>
    <mergeCell ref="W14:W16"/>
    <mergeCell ref="U10:AA10"/>
    <mergeCell ref="F10:P10"/>
    <mergeCell ref="R14:S15"/>
    <mergeCell ref="T14:T17"/>
    <mergeCell ref="H11:I11"/>
    <mergeCell ref="H12:I12"/>
    <mergeCell ref="O6:P6"/>
  </mergeCells>
  <printOptions/>
  <pageMargins left="0.15748031496062992" right="0.15748031496062992" top="0.36" bottom="0.46" header="0.15748031496062992" footer="0.15748031496062992"/>
  <pageSetup horizontalDpi="120" verticalDpi="120" orientation="landscape" paperSize="9" r:id="rId1"/>
  <headerFooter alignWithMargins="0">
    <oddFooter>&amp;LАЦ-40 (375) "Урал" Гос. регистрационный знак    м 802 нк 50&amp;R&amp;P</oddFooter>
  </headerFooter>
  <ignoredErrors>
    <ignoredError sqref="W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184"/>
  <sheetViews>
    <sheetView view="pageBreakPreview" zoomScale="120" zoomScaleSheetLayoutView="120" zoomScalePageLayoutView="0" workbookViewId="0" topLeftCell="A4">
      <pane ySplit="14" topLeftCell="A18" activePane="bottomLeft" state="frozen"/>
      <selection pane="topLeft" activeCell="A4" sqref="A4"/>
      <selection pane="bottomLeft" activeCell="A20" sqref="A20"/>
    </sheetView>
  </sheetViews>
  <sheetFormatPr defaultColWidth="9.00390625" defaultRowHeight="12.75"/>
  <cols>
    <col min="1" max="1" width="8.875" style="115" customWidth="1"/>
    <col min="2" max="2" width="36.875" style="22" customWidth="1"/>
    <col min="3" max="6" width="4.25390625" style="24" customWidth="1"/>
    <col min="7" max="7" width="9.375" style="23" customWidth="1"/>
    <col min="8" max="8" width="5.25390625" style="179" customWidth="1"/>
    <col min="9" max="9" width="5.625" style="23" customWidth="1"/>
    <col min="10" max="10" width="5.625" style="180" customWidth="1"/>
    <col min="11" max="11" width="5.625" style="23" customWidth="1"/>
    <col min="12" max="12" width="5.625" style="180" customWidth="1"/>
    <col min="13" max="13" width="5.625" style="155" customWidth="1"/>
    <col min="14" max="14" width="6.25390625" style="180" customWidth="1"/>
    <col min="15" max="15" width="6.875" style="25" customWidth="1"/>
    <col min="16" max="16" width="7.25390625" style="26" customWidth="1"/>
    <col min="17" max="17" width="7.125" style="26" customWidth="1"/>
    <col min="18" max="18" width="7.00390625" style="116" customWidth="1"/>
    <col min="19" max="19" width="7.00390625" style="23" customWidth="1"/>
    <col min="20" max="20" width="7.25390625" style="23" customWidth="1"/>
    <col min="21" max="21" width="7.75390625" style="23" customWidth="1"/>
    <col min="22" max="22" width="7.75390625" style="116" customWidth="1"/>
    <col min="23" max="27" width="7.75390625" style="23" customWidth="1"/>
    <col min="28" max="16384" width="9.125" style="23" customWidth="1"/>
  </cols>
  <sheetData>
    <row r="1" spans="1:22" ht="20.25">
      <c r="A1" s="94"/>
      <c r="B1" s="561" t="s">
        <v>73</v>
      </c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2" t="s">
        <v>72</v>
      </c>
      <c r="R1" s="562"/>
      <c r="S1" s="562"/>
      <c r="V1" s="23"/>
    </row>
    <row r="2" spans="1:22" ht="15.75">
      <c r="A2" s="90"/>
      <c r="B2" s="1"/>
      <c r="C2" s="2"/>
      <c r="D2" s="2"/>
      <c r="E2" s="2"/>
      <c r="F2" s="2"/>
      <c r="G2" s="1"/>
      <c r="H2" s="168"/>
      <c r="I2" s="1"/>
      <c r="J2" s="190"/>
      <c r="K2" s="1"/>
      <c r="L2" s="190"/>
      <c r="M2" s="154"/>
      <c r="R2" s="23"/>
      <c r="V2" s="23"/>
    </row>
    <row r="3" spans="1:22" ht="15">
      <c r="A3" s="91"/>
      <c r="B3" s="3"/>
      <c r="C3" s="3" t="s">
        <v>24</v>
      </c>
      <c r="D3" s="3"/>
      <c r="E3" s="3"/>
      <c r="F3" s="3"/>
      <c r="G3" s="3"/>
      <c r="H3" s="559" t="str">
        <f>Путевка!E1</f>
        <v>Май</v>
      </c>
      <c r="I3" s="559"/>
      <c r="J3" s="191" t="str">
        <f>Путевка!H1</f>
        <v>2009 г.</v>
      </c>
      <c r="K3" s="3"/>
      <c r="L3" s="191" t="s">
        <v>25</v>
      </c>
      <c r="Q3" s="563" t="s">
        <v>26</v>
      </c>
      <c r="R3" s="563"/>
      <c r="V3" s="23"/>
    </row>
    <row r="4" spans="1:22" ht="12.75">
      <c r="A4" s="91"/>
      <c r="B4" s="3"/>
      <c r="C4" s="3" t="s">
        <v>27</v>
      </c>
      <c r="D4" s="3"/>
      <c r="E4" s="3"/>
      <c r="F4" s="3"/>
      <c r="G4" s="3"/>
      <c r="H4" s="564" t="s">
        <v>98</v>
      </c>
      <c r="I4" s="564"/>
      <c r="J4" s="564"/>
      <c r="K4" s="564"/>
      <c r="L4" s="191" t="s">
        <v>28</v>
      </c>
      <c r="P4" s="559" t="s">
        <v>100</v>
      </c>
      <c r="Q4" s="559"/>
      <c r="R4" s="559"/>
      <c r="V4" s="23"/>
    </row>
    <row r="5" spans="1:22" ht="12.75">
      <c r="A5" s="91"/>
      <c r="B5" s="3"/>
      <c r="C5" s="3" t="s">
        <v>29</v>
      </c>
      <c r="D5" s="3"/>
      <c r="E5" s="3"/>
      <c r="F5" s="3"/>
      <c r="G5" s="3"/>
      <c r="H5" s="169"/>
      <c r="I5" s="3"/>
      <c r="J5" s="191"/>
      <c r="M5" s="156" t="s">
        <v>30</v>
      </c>
      <c r="O5" s="566">
        <v>77994</v>
      </c>
      <c r="P5" s="566"/>
      <c r="Q5" s="89" t="s">
        <v>50</v>
      </c>
      <c r="R5" s="23"/>
      <c r="V5" s="23"/>
    </row>
    <row r="6" spans="1:22" ht="12.75">
      <c r="A6" s="91"/>
      <c r="B6" s="3"/>
      <c r="C6" s="3"/>
      <c r="D6" s="3"/>
      <c r="E6" s="3"/>
      <c r="F6" s="3"/>
      <c r="G6" s="3"/>
      <c r="H6" s="169"/>
      <c r="I6" s="3"/>
      <c r="J6" s="191"/>
      <c r="M6" s="156" t="s">
        <v>31</v>
      </c>
      <c r="O6" s="567">
        <v>131668.83</v>
      </c>
      <c r="P6" s="567"/>
      <c r="Q6" s="3" t="s">
        <v>32</v>
      </c>
      <c r="R6" s="23"/>
      <c r="V6" s="23"/>
    </row>
    <row r="7" spans="1:22" ht="12.75">
      <c r="A7" s="91"/>
      <c r="B7" s="3"/>
      <c r="C7" s="4" t="s">
        <v>33</v>
      </c>
      <c r="D7" s="4"/>
      <c r="E7" s="4"/>
      <c r="F7" s="4"/>
      <c r="G7" s="4"/>
      <c r="H7" s="170"/>
      <c r="I7" s="4"/>
      <c r="J7" s="196"/>
      <c r="K7" s="98"/>
      <c r="L7" s="181"/>
      <c r="M7" s="157"/>
      <c r="N7" s="181"/>
      <c r="O7" s="566">
        <v>0.39</v>
      </c>
      <c r="P7" s="566"/>
      <c r="Q7" s="3" t="s">
        <v>34</v>
      </c>
      <c r="R7" s="23"/>
      <c r="V7" s="23"/>
    </row>
    <row r="8" spans="1:22" ht="12.75">
      <c r="A8" s="91"/>
      <c r="B8" s="3"/>
      <c r="C8" s="104" t="s">
        <v>35</v>
      </c>
      <c r="D8" s="104"/>
      <c r="E8" s="104"/>
      <c r="F8" s="104"/>
      <c r="G8" s="104"/>
      <c r="H8" s="171"/>
      <c r="I8" s="104"/>
      <c r="J8" s="197"/>
      <c r="K8" s="105"/>
      <c r="L8" s="182"/>
      <c r="M8" s="158"/>
      <c r="N8" s="182"/>
      <c r="O8" s="568">
        <f>SUM(O19:O108)</f>
        <v>0</v>
      </c>
      <c r="P8" s="568"/>
      <c r="Q8" s="3" t="s">
        <v>34</v>
      </c>
      <c r="R8" s="23"/>
      <c r="V8" s="23"/>
    </row>
    <row r="9" spans="1:22" ht="12.75">
      <c r="A9" s="91"/>
      <c r="B9" s="3"/>
      <c r="C9" s="104" t="s">
        <v>36</v>
      </c>
      <c r="D9" s="104"/>
      <c r="E9" s="104"/>
      <c r="F9" s="104"/>
      <c r="G9" s="104"/>
      <c r="H9" s="171"/>
      <c r="I9" s="104"/>
      <c r="J9" s="197"/>
      <c r="K9" s="105"/>
      <c r="L9" s="182"/>
      <c r="M9" s="158"/>
      <c r="N9" s="182"/>
      <c r="O9" s="567">
        <f>(O7+O8)-Q110</f>
        <v>-0.21000000000000008</v>
      </c>
      <c r="P9" s="568"/>
      <c r="Q9" s="3" t="s">
        <v>34</v>
      </c>
      <c r="R9" s="23"/>
      <c r="V9" s="23"/>
    </row>
    <row r="10" spans="1:27" ht="13.5" customHeight="1" thickBot="1">
      <c r="A10" s="91"/>
      <c r="B10" s="3"/>
      <c r="C10" s="3"/>
      <c r="D10" s="3"/>
      <c r="E10" s="3"/>
      <c r="F10" s="565" t="s">
        <v>37</v>
      </c>
      <c r="G10" s="565"/>
      <c r="H10" s="565"/>
      <c r="I10" s="565"/>
      <c r="J10" s="565"/>
      <c r="K10" s="565"/>
      <c r="L10" s="565"/>
      <c r="M10" s="565"/>
      <c r="N10" s="565"/>
      <c r="O10" s="565"/>
      <c r="P10" s="565"/>
      <c r="R10" s="23"/>
      <c r="U10" s="591" t="s">
        <v>102</v>
      </c>
      <c r="V10" s="591"/>
      <c r="W10" s="591"/>
      <c r="X10" s="591"/>
      <c r="Y10" s="591"/>
      <c r="Z10" s="591"/>
      <c r="AA10" s="591"/>
    </row>
    <row r="11" spans="1:27" ht="12" thickBot="1">
      <c r="A11" s="91"/>
      <c r="B11" s="3"/>
      <c r="C11" s="3"/>
      <c r="D11" s="3"/>
      <c r="E11" s="3"/>
      <c r="F11" s="3" t="s">
        <v>38</v>
      </c>
      <c r="G11" s="3"/>
      <c r="H11" s="558">
        <f>Q110</f>
        <v>0.6000000000000001</v>
      </c>
      <c r="I11" s="559"/>
      <c r="J11" s="191" t="s">
        <v>34</v>
      </c>
      <c r="L11" s="191" t="s">
        <v>39</v>
      </c>
      <c r="M11" s="159"/>
      <c r="N11" s="560">
        <v>0</v>
      </c>
      <c r="O11" s="560"/>
      <c r="P11" s="3" t="s">
        <v>34</v>
      </c>
      <c r="R11" s="23"/>
      <c r="T11" s="137" t="s">
        <v>64</v>
      </c>
      <c r="U11" s="138">
        <f>U12*1.1</f>
        <v>0.781</v>
      </c>
      <c r="V11" s="133"/>
      <c r="W11" s="133"/>
      <c r="X11" s="133"/>
      <c r="Y11" s="133"/>
      <c r="Z11" s="133"/>
      <c r="AA11" s="133"/>
    </row>
    <row r="12" spans="1:27" ht="12" thickBot="1">
      <c r="A12" s="91"/>
      <c r="B12" s="3"/>
      <c r="C12" s="3"/>
      <c r="D12" s="3"/>
      <c r="E12" s="3"/>
      <c r="F12" s="3" t="s">
        <v>40</v>
      </c>
      <c r="G12" s="3"/>
      <c r="H12" s="569">
        <f>Q110</f>
        <v>0.6000000000000001</v>
      </c>
      <c r="I12" s="570"/>
      <c r="J12" s="191" t="s">
        <v>34</v>
      </c>
      <c r="L12" s="191" t="s">
        <v>41</v>
      </c>
      <c r="M12" s="159"/>
      <c r="N12" s="560">
        <v>0</v>
      </c>
      <c r="O12" s="560"/>
      <c r="P12" s="3" t="s">
        <v>34</v>
      </c>
      <c r="R12" s="23"/>
      <c r="T12" s="137" t="s">
        <v>63</v>
      </c>
      <c r="U12" s="138">
        <v>0.71</v>
      </c>
      <c r="V12" s="135">
        <v>0.36</v>
      </c>
      <c r="W12" s="136">
        <v>0.2</v>
      </c>
      <c r="X12" s="88">
        <v>0.36</v>
      </c>
      <c r="Y12" s="136">
        <v>0.2</v>
      </c>
      <c r="Z12" s="134">
        <v>0.2</v>
      </c>
      <c r="AA12" s="136">
        <v>0.2</v>
      </c>
    </row>
    <row r="13" spans="1:18" ht="4.5" customHeight="1" thickBot="1">
      <c r="A13" s="92"/>
      <c r="B13" s="5"/>
      <c r="C13" s="5"/>
      <c r="D13" s="5"/>
      <c r="E13" s="5"/>
      <c r="F13" s="5"/>
      <c r="G13" s="5"/>
      <c r="H13" s="172"/>
      <c r="I13" s="5"/>
      <c r="J13" s="192"/>
      <c r="K13" s="5"/>
      <c r="L13" s="192"/>
      <c r="M13" s="160"/>
      <c r="R13" s="23"/>
    </row>
    <row r="14" spans="1:27" ht="13.5" customHeight="1" thickBot="1">
      <c r="A14" s="571" t="s">
        <v>2</v>
      </c>
      <c r="B14" s="571" t="s">
        <v>6</v>
      </c>
      <c r="C14" s="572" t="s">
        <v>76</v>
      </c>
      <c r="D14" s="573"/>
      <c r="E14" s="573"/>
      <c r="F14" s="573"/>
      <c r="G14" s="573"/>
      <c r="H14" s="573"/>
      <c r="I14" s="573"/>
      <c r="J14" s="573"/>
      <c r="K14" s="573"/>
      <c r="L14" s="573"/>
      <c r="M14" s="573"/>
      <c r="N14" s="573"/>
      <c r="O14" s="574"/>
      <c r="P14" s="583" t="s">
        <v>91</v>
      </c>
      <c r="Q14" s="583"/>
      <c r="R14" s="580" t="s">
        <v>42</v>
      </c>
      <c r="S14" s="580"/>
      <c r="T14" s="581" t="s">
        <v>94</v>
      </c>
      <c r="U14" s="557" t="s">
        <v>11</v>
      </c>
      <c r="V14" s="557" t="s">
        <v>0</v>
      </c>
      <c r="W14" s="557" t="s">
        <v>1</v>
      </c>
      <c r="X14" s="557" t="s">
        <v>0</v>
      </c>
      <c r="Y14" s="557" t="s">
        <v>1</v>
      </c>
      <c r="Z14" s="590" t="s">
        <v>103</v>
      </c>
      <c r="AA14" s="590" t="s">
        <v>104</v>
      </c>
    </row>
    <row r="15" spans="1:27" ht="26.25" customHeight="1" thickBot="1">
      <c r="A15" s="571"/>
      <c r="B15" s="571"/>
      <c r="C15" s="582" t="s">
        <v>89</v>
      </c>
      <c r="D15" s="582"/>
      <c r="E15" s="582" t="s">
        <v>88</v>
      </c>
      <c r="F15" s="582"/>
      <c r="G15" s="583" t="s">
        <v>43</v>
      </c>
      <c r="H15" s="584" t="s">
        <v>87</v>
      </c>
      <c r="I15" s="586" t="s">
        <v>90</v>
      </c>
      <c r="J15" s="587"/>
      <c r="K15" s="586" t="s">
        <v>92</v>
      </c>
      <c r="L15" s="587"/>
      <c r="M15" s="588" t="s">
        <v>3</v>
      </c>
      <c r="N15" s="589" t="s">
        <v>4</v>
      </c>
      <c r="O15" s="575" t="s">
        <v>5</v>
      </c>
      <c r="P15" s="583"/>
      <c r="Q15" s="583"/>
      <c r="R15" s="580"/>
      <c r="S15" s="580"/>
      <c r="T15" s="581"/>
      <c r="U15" s="557"/>
      <c r="V15" s="557"/>
      <c r="W15" s="557"/>
      <c r="X15" s="557"/>
      <c r="Y15" s="557"/>
      <c r="Z15" s="557"/>
      <c r="AA15" s="557"/>
    </row>
    <row r="16" spans="1:27" ht="47.25" customHeight="1" thickBot="1">
      <c r="A16" s="571"/>
      <c r="B16" s="571"/>
      <c r="C16" s="21" t="s">
        <v>44</v>
      </c>
      <c r="D16" s="21" t="s">
        <v>45</v>
      </c>
      <c r="E16" s="21" t="s">
        <v>44</v>
      </c>
      <c r="F16" s="21" t="s">
        <v>45</v>
      </c>
      <c r="G16" s="583"/>
      <c r="H16" s="585"/>
      <c r="I16" s="21" t="s">
        <v>0</v>
      </c>
      <c r="J16" s="193" t="s">
        <v>1</v>
      </c>
      <c r="K16" s="21" t="s">
        <v>0</v>
      </c>
      <c r="L16" s="193" t="s">
        <v>1</v>
      </c>
      <c r="M16" s="588"/>
      <c r="N16" s="589"/>
      <c r="O16" s="575"/>
      <c r="P16" s="96" t="s">
        <v>46</v>
      </c>
      <c r="Q16" s="96" t="s">
        <v>47</v>
      </c>
      <c r="R16" s="96" t="s">
        <v>48</v>
      </c>
      <c r="S16" s="96" t="s">
        <v>49</v>
      </c>
      <c r="T16" s="581"/>
      <c r="U16" s="557"/>
      <c r="V16" s="557"/>
      <c r="W16" s="557"/>
      <c r="X16" s="557"/>
      <c r="Y16" s="557"/>
      <c r="Z16" s="557"/>
      <c r="AA16" s="557"/>
    </row>
    <row r="17" spans="1:27" ht="12" thickBot="1">
      <c r="A17" s="97">
        <v>1</v>
      </c>
      <c r="B17" s="95">
        <v>2</v>
      </c>
      <c r="C17" s="97">
        <v>3</v>
      </c>
      <c r="D17" s="95">
        <v>4</v>
      </c>
      <c r="E17" s="97">
        <v>5</v>
      </c>
      <c r="F17" s="95">
        <v>6</v>
      </c>
      <c r="G17" s="97">
        <v>7</v>
      </c>
      <c r="H17" s="173">
        <v>8</v>
      </c>
      <c r="I17" s="97">
        <v>9</v>
      </c>
      <c r="J17" s="183">
        <v>10</v>
      </c>
      <c r="K17" s="97">
        <v>11</v>
      </c>
      <c r="L17" s="183">
        <v>12</v>
      </c>
      <c r="M17" s="161">
        <v>13</v>
      </c>
      <c r="N17" s="183">
        <v>14</v>
      </c>
      <c r="O17" s="97">
        <v>15</v>
      </c>
      <c r="P17" s="95">
        <v>16</v>
      </c>
      <c r="Q17" s="97">
        <v>17</v>
      </c>
      <c r="R17" s="97">
        <v>18</v>
      </c>
      <c r="S17" s="95">
        <v>19</v>
      </c>
      <c r="T17" s="581"/>
      <c r="U17" s="132"/>
      <c r="V17" s="132"/>
      <c r="W17" s="132"/>
      <c r="X17" s="132"/>
      <c r="Y17" s="132"/>
      <c r="Z17" s="139"/>
      <c r="AA17" s="139"/>
    </row>
    <row r="18" spans="1:20" s="103" customFormat="1" ht="2.25" customHeight="1">
      <c r="A18" s="118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T18" s="119"/>
    </row>
    <row r="19" spans="1:27" s="100" customFormat="1" ht="12">
      <c r="A19" s="120">
        <v>39934</v>
      </c>
      <c r="B19" s="121" t="s">
        <v>3</v>
      </c>
      <c r="C19" s="553">
        <v>8</v>
      </c>
      <c r="D19" s="99" t="s">
        <v>114</v>
      </c>
      <c r="E19" s="553">
        <v>8</v>
      </c>
      <c r="F19" s="99">
        <v>30</v>
      </c>
      <c r="G19" s="125">
        <f>O5</f>
        <v>77994</v>
      </c>
      <c r="H19" s="174"/>
      <c r="I19" s="117"/>
      <c r="J19" s="184"/>
      <c r="K19" s="117"/>
      <c r="L19" s="184"/>
      <c r="M19" s="131">
        <v>3</v>
      </c>
      <c r="N19" s="184"/>
      <c r="O19" s="130"/>
      <c r="P19" s="122">
        <f>U19+V19+W19+X19+Z19+AA19+Y19</f>
        <v>0.6000000000000001</v>
      </c>
      <c r="Q19" s="122">
        <f>P19</f>
        <v>0.6000000000000001</v>
      </c>
      <c r="R19" s="117"/>
      <c r="S19" s="117"/>
      <c r="T19" s="126">
        <f aca="true" t="shared" si="0" ref="T19:T24">H19+((I19+K19)/60)*50</f>
        <v>0</v>
      </c>
      <c r="U19" s="129">
        <f>H19*0.71</f>
        <v>0</v>
      </c>
      <c r="V19" s="129">
        <f>I19*0.36</f>
        <v>0</v>
      </c>
      <c r="W19" s="129">
        <f>J19*0.2</f>
        <v>0</v>
      </c>
      <c r="X19" s="129">
        <f>K19*0.36</f>
        <v>0</v>
      </c>
      <c r="Y19" s="129">
        <f>L19*0.2</f>
        <v>0</v>
      </c>
      <c r="Z19" s="129">
        <f>M19*0.2</f>
        <v>0.6000000000000001</v>
      </c>
      <c r="AA19" s="129">
        <f>N19*0.2</f>
        <v>0</v>
      </c>
    </row>
    <row r="20" spans="1:27" s="100" customFormat="1" ht="12">
      <c r="A20" s="120"/>
      <c r="B20" s="121"/>
      <c r="C20" s="553"/>
      <c r="D20" s="99"/>
      <c r="E20" s="553"/>
      <c r="F20" s="99"/>
      <c r="G20" s="125">
        <f>G19+H19</f>
        <v>77994</v>
      </c>
      <c r="H20" s="174"/>
      <c r="I20" s="117"/>
      <c r="J20" s="184"/>
      <c r="K20" s="117"/>
      <c r="L20" s="184"/>
      <c r="M20" s="131"/>
      <c r="N20" s="184"/>
      <c r="O20" s="130"/>
      <c r="P20" s="122">
        <f>U20+V20+W20+X20+Z20+AA20+Y20</f>
        <v>0</v>
      </c>
      <c r="Q20" s="122">
        <f>P20</f>
        <v>0</v>
      </c>
      <c r="R20" s="117"/>
      <c r="S20" s="117"/>
      <c r="T20" s="126">
        <f t="shared" si="0"/>
        <v>0</v>
      </c>
      <c r="U20" s="129">
        <f aca="true" t="shared" si="1" ref="U20:U83">H20*0.71</f>
        <v>0</v>
      </c>
      <c r="V20" s="129">
        <f>I20*0.36</f>
        <v>0</v>
      </c>
      <c r="W20" s="129">
        <f>J20*0.2</f>
        <v>0</v>
      </c>
      <c r="X20" s="129">
        <f>K20*0.36</f>
        <v>0</v>
      </c>
      <c r="Y20" s="129">
        <f aca="true" t="shared" si="2" ref="Y20:AA24">L20*0.2</f>
        <v>0</v>
      </c>
      <c r="Z20" s="129">
        <f t="shared" si="2"/>
        <v>0</v>
      </c>
      <c r="AA20" s="129">
        <f t="shared" si="2"/>
        <v>0</v>
      </c>
    </row>
    <row r="21" spans="1:27" s="100" customFormat="1" ht="12">
      <c r="A21" s="120"/>
      <c r="B21" s="121"/>
      <c r="C21" s="553"/>
      <c r="D21" s="99"/>
      <c r="E21" s="553"/>
      <c r="F21" s="99"/>
      <c r="G21" s="125">
        <f aca="true" t="shared" si="3" ref="G21:G84">G20+H20</f>
        <v>77994</v>
      </c>
      <c r="H21" s="174"/>
      <c r="I21" s="117"/>
      <c r="J21" s="184"/>
      <c r="K21" s="117"/>
      <c r="L21" s="184"/>
      <c r="M21" s="131"/>
      <c r="N21" s="184"/>
      <c r="O21" s="130"/>
      <c r="P21" s="122">
        <f aca="true" t="shared" si="4" ref="P21:P84">U21+V21+W21+X21+Z21+AA21+Y21</f>
        <v>0</v>
      </c>
      <c r="Q21" s="122">
        <f aca="true" t="shared" si="5" ref="Q21:Q84">P21</f>
        <v>0</v>
      </c>
      <c r="R21" s="117"/>
      <c r="S21" s="117"/>
      <c r="T21" s="126">
        <f t="shared" si="0"/>
        <v>0</v>
      </c>
      <c r="U21" s="129">
        <f t="shared" si="1"/>
        <v>0</v>
      </c>
      <c r="V21" s="129">
        <f>I21*0.36</f>
        <v>0</v>
      </c>
      <c r="W21" s="129">
        <f>J21*0.2</f>
        <v>0</v>
      </c>
      <c r="X21" s="129">
        <f>K21*0.36</f>
        <v>0</v>
      </c>
      <c r="Y21" s="129">
        <f t="shared" si="2"/>
        <v>0</v>
      </c>
      <c r="Z21" s="129">
        <f t="shared" si="2"/>
        <v>0</v>
      </c>
      <c r="AA21" s="129">
        <f t="shared" si="2"/>
        <v>0</v>
      </c>
    </row>
    <row r="22" spans="1:27" s="100" customFormat="1" ht="12">
      <c r="A22" s="120"/>
      <c r="B22" s="121"/>
      <c r="C22" s="553"/>
      <c r="D22" s="99"/>
      <c r="E22" s="553"/>
      <c r="F22" s="99"/>
      <c r="G22" s="125">
        <f t="shared" si="3"/>
        <v>77994</v>
      </c>
      <c r="H22" s="174"/>
      <c r="I22" s="117"/>
      <c r="J22" s="184"/>
      <c r="K22" s="117"/>
      <c r="L22" s="184"/>
      <c r="M22" s="131"/>
      <c r="N22" s="184"/>
      <c r="O22" s="130"/>
      <c r="P22" s="122">
        <f t="shared" si="4"/>
        <v>0</v>
      </c>
      <c r="Q22" s="122">
        <f t="shared" si="5"/>
        <v>0</v>
      </c>
      <c r="R22" s="117"/>
      <c r="S22" s="117"/>
      <c r="T22" s="126">
        <f t="shared" si="0"/>
        <v>0</v>
      </c>
      <c r="U22" s="129">
        <f t="shared" si="1"/>
        <v>0</v>
      </c>
      <c r="V22" s="129">
        <f>I22*0.36</f>
        <v>0</v>
      </c>
      <c r="W22" s="129">
        <f>J22*0.2</f>
        <v>0</v>
      </c>
      <c r="X22" s="129">
        <f>K22*0.36</f>
        <v>0</v>
      </c>
      <c r="Y22" s="129">
        <f t="shared" si="2"/>
        <v>0</v>
      </c>
      <c r="Z22" s="129">
        <f t="shared" si="2"/>
        <v>0</v>
      </c>
      <c r="AA22" s="129">
        <f t="shared" si="2"/>
        <v>0</v>
      </c>
    </row>
    <row r="23" spans="1:27" s="100" customFormat="1" ht="12">
      <c r="A23" s="120"/>
      <c r="B23" s="121"/>
      <c r="C23" s="553"/>
      <c r="D23" s="99"/>
      <c r="E23" s="553"/>
      <c r="F23" s="99"/>
      <c r="G23" s="125">
        <f t="shared" si="3"/>
        <v>77994</v>
      </c>
      <c r="H23" s="174"/>
      <c r="I23" s="117"/>
      <c r="J23" s="184"/>
      <c r="K23" s="117"/>
      <c r="L23" s="184"/>
      <c r="M23" s="131"/>
      <c r="N23" s="184"/>
      <c r="O23" s="130"/>
      <c r="P23" s="122">
        <f t="shared" si="4"/>
        <v>0</v>
      </c>
      <c r="Q23" s="122">
        <f t="shared" si="5"/>
        <v>0</v>
      </c>
      <c r="R23" s="117"/>
      <c r="S23" s="117"/>
      <c r="T23" s="126">
        <f t="shared" si="0"/>
        <v>0</v>
      </c>
      <c r="U23" s="129">
        <f t="shared" si="1"/>
        <v>0</v>
      </c>
      <c r="V23" s="129">
        <f>I23*0.36</f>
        <v>0</v>
      </c>
      <c r="W23" s="129">
        <f>J23*0.2</f>
        <v>0</v>
      </c>
      <c r="X23" s="129">
        <f>K23*0.36</f>
        <v>0</v>
      </c>
      <c r="Y23" s="129">
        <f t="shared" si="2"/>
        <v>0</v>
      </c>
      <c r="Z23" s="129">
        <f t="shared" si="2"/>
        <v>0</v>
      </c>
      <c r="AA23" s="129">
        <f t="shared" si="2"/>
        <v>0</v>
      </c>
    </row>
    <row r="24" spans="1:27" s="100" customFormat="1" ht="12">
      <c r="A24" s="120"/>
      <c r="B24" s="121"/>
      <c r="C24" s="553"/>
      <c r="D24" s="99"/>
      <c r="E24" s="553"/>
      <c r="F24" s="99"/>
      <c r="G24" s="125">
        <f t="shared" si="3"/>
        <v>77994</v>
      </c>
      <c r="H24" s="174"/>
      <c r="I24" s="117"/>
      <c r="J24" s="184"/>
      <c r="K24" s="117"/>
      <c r="L24" s="184"/>
      <c r="M24" s="131"/>
      <c r="N24" s="184"/>
      <c r="O24" s="130"/>
      <c r="P24" s="122">
        <f t="shared" si="4"/>
        <v>0</v>
      </c>
      <c r="Q24" s="122">
        <f t="shared" si="5"/>
        <v>0</v>
      </c>
      <c r="R24" s="117"/>
      <c r="S24" s="117"/>
      <c r="T24" s="126">
        <f t="shared" si="0"/>
        <v>0</v>
      </c>
      <c r="U24" s="129">
        <f t="shared" si="1"/>
        <v>0</v>
      </c>
      <c r="V24" s="129">
        <f>I24*0.36</f>
        <v>0</v>
      </c>
      <c r="W24" s="129">
        <f>J24*0.2</f>
        <v>0</v>
      </c>
      <c r="X24" s="129">
        <f>K24*0.36</f>
        <v>0</v>
      </c>
      <c r="Y24" s="129">
        <f t="shared" si="2"/>
        <v>0</v>
      </c>
      <c r="Z24" s="129">
        <f t="shared" si="2"/>
        <v>0</v>
      </c>
      <c r="AA24" s="129">
        <f t="shared" si="2"/>
        <v>0</v>
      </c>
    </row>
    <row r="25" spans="1:27" s="100" customFormat="1" ht="12">
      <c r="A25" s="120"/>
      <c r="B25" s="121"/>
      <c r="C25" s="553"/>
      <c r="D25" s="99"/>
      <c r="E25" s="553"/>
      <c r="F25" s="99"/>
      <c r="G25" s="125">
        <f t="shared" si="3"/>
        <v>77994</v>
      </c>
      <c r="H25" s="174"/>
      <c r="I25" s="117"/>
      <c r="J25" s="184"/>
      <c r="K25" s="117"/>
      <c r="L25" s="184"/>
      <c r="M25" s="131"/>
      <c r="N25" s="184"/>
      <c r="O25" s="130"/>
      <c r="P25" s="122">
        <f t="shared" si="4"/>
        <v>0</v>
      </c>
      <c r="Q25" s="122">
        <f t="shared" si="5"/>
        <v>0</v>
      </c>
      <c r="R25" s="117"/>
      <c r="S25" s="117"/>
      <c r="T25" s="126">
        <f>H25+((I25+K25)/60)*50</f>
        <v>0</v>
      </c>
      <c r="U25" s="129">
        <f t="shared" si="1"/>
        <v>0</v>
      </c>
      <c r="V25" s="129">
        <f>I25*0.36</f>
        <v>0</v>
      </c>
      <c r="W25" s="129">
        <f>J25*0.2</f>
        <v>0</v>
      </c>
      <c r="X25" s="129">
        <f>K25*0.36</f>
        <v>0</v>
      </c>
      <c r="Y25" s="129">
        <f>L25*0.2</f>
        <v>0</v>
      </c>
      <c r="Z25" s="129">
        <f>M25*0.2</f>
        <v>0</v>
      </c>
      <c r="AA25" s="129">
        <f>N25*0.2</f>
        <v>0</v>
      </c>
    </row>
    <row r="26" spans="1:27" s="100" customFormat="1" ht="12">
      <c r="A26" s="120"/>
      <c r="B26" s="121"/>
      <c r="C26" s="553"/>
      <c r="D26" s="99"/>
      <c r="E26" s="553"/>
      <c r="F26" s="99"/>
      <c r="G26" s="125">
        <f t="shared" si="3"/>
        <v>77994</v>
      </c>
      <c r="H26" s="174"/>
      <c r="I26" s="117"/>
      <c r="J26" s="184"/>
      <c r="K26" s="117"/>
      <c r="L26" s="184"/>
      <c r="M26" s="131"/>
      <c r="N26" s="184"/>
      <c r="O26" s="130"/>
      <c r="P26" s="122">
        <f t="shared" si="4"/>
        <v>0</v>
      </c>
      <c r="Q26" s="122">
        <f t="shared" si="5"/>
        <v>0</v>
      </c>
      <c r="R26" s="117"/>
      <c r="S26" s="117"/>
      <c r="T26" s="126">
        <f aca="true" t="shared" si="6" ref="T26:T32">H26+((I26+K26)/60)*50</f>
        <v>0</v>
      </c>
      <c r="U26" s="129">
        <f t="shared" si="1"/>
        <v>0</v>
      </c>
      <c r="V26" s="129">
        <f aca="true" t="shared" si="7" ref="V26:V32">I26*0.36</f>
        <v>0</v>
      </c>
      <c r="W26" s="129">
        <f aca="true" t="shared" si="8" ref="W26:W32">J26*0.2</f>
        <v>0</v>
      </c>
      <c r="X26" s="129">
        <f aca="true" t="shared" si="9" ref="X26:X32">K26*0.36</f>
        <v>0</v>
      </c>
      <c r="Y26" s="129">
        <f aca="true" t="shared" si="10" ref="Y26:Y32">L26*0.2</f>
        <v>0</v>
      </c>
      <c r="Z26" s="129">
        <f aca="true" t="shared" si="11" ref="Z26:Z32">M26*0.2</f>
        <v>0</v>
      </c>
      <c r="AA26" s="129">
        <f aca="true" t="shared" si="12" ref="AA26:AA32">N26*0.2</f>
        <v>0</v>
      </c>
    </row>
    <row r="27" spans="1:27" s="100" customFormat="1" ht="12">
      <c r="A27" s="120"/>
      <c r="B27" s="121"/>
      <c r="C27" s="553"/>
      <c r="D27" s="99"/>
      <c r="E27" s="553"/>
      <c r="F27" s="99"/>
      <c r="G27" s="125">
        <f t="shared" si="3"/>
        <v>77994</v>
      </c>
      <c r="H27" s="174"/>
      <c r="I27" s="117"/>
      <c r="J27" s="184"/>
      <c r="K27" s="117"/>
      <c r="L27" s="184"/>
      <c r="M27" s="131"/>
      <c r="N27" s="184"/>
      <c r="O27" s="130"/>
      <c r="P27" s="122">
        <f t="shared" si="4"/>
        <v>0</v>
      </c>
      <c r="Q27" s="122">
        <f t="shared" si="5"/>
        <v>0</v>
      </c>
      <c r="R27" s="117"/>
      <c r="S27" s="117"/>
      <c r="T27" s="126">
        <f>H27+((I27+K27)/60)*50</f>
        <v>0</v>
      </c>
      <c r="U27" s="129">
        <f t="shared" si="1"/>
        <v>0</v>
      </c>
      <c r="V27" s="129">
        <f>I27*0.36</f>
        <v>0</v>
      </c>
      <c r="W27" s="129">
        <f>J27*0.2</f>
        <v>0</v>
      </c>
      <c r="X27" s="129">
        <f>K27*0.36</f>
        <v>0</v>
      </c>
      <c r="Y27" s="129">
        <f>L27*0.2</f>
        <v>0</v>
      </c>
      <c r="Z27" s="129">
        <f>M27*0.2</f>
        <v>0</v>
      </c>
      <c r="AA27" s="129">
        <f>N27*0.2</f>
        <v>0</v>
      </c>
    </row>
    <row r="28" spans="1:27" s="100" customFormat="1" ht="12">
      <c r="A28" s="120"/>
      <c r="B28" s="121"/>
      <c r="C28" s="553"/>
      <c r="D28" s="99"/>
      <c r="E28" s="553"/>
      <c r="F28" s="99"/>
      <c r="G28" s="125">
        <f t="shared" si="3"/>
        <v>77994</v>
      </c>
      <c r="H28" s="174"/>
      <c r="I28" s="117"/>
      <c r="J28" s="184"/>
      <c r="K28" s="117"/>
      <c r="L28" s="184"/>
      <c r="M28" s="131"/>
      <c r="N28" s="184"/>
      <c r="O28" s="130"/>
      <c r="P28" s="122">
        <f t="shared" si="4"/>
        <v>0</v>
      </c>
      <c r="Q28" s="122">
        <f t="shared" si="5"/>
        <v>0</v>
      </c>
      <c r="R28" s="117"/>
      <c r="S28" s="117"/>
      <c r="T28" s="126">
        <f>H28+((I28+K28)/60)*50</f>
        <v>0</v>
      </c>
      <c r="U28" s="129">
        <f t="shared" si="1"/>
        <v>0</v>
      </c>
      <c r="V28" s="129">
        <f>I28*0.36</f>
        <v>0</v>
      </c>
      <c r="W28" s="129">
        <f>J28*0.2</f>
        <v>0</v>
      </c>
      <c r="X28" s="129">
        <f>K28*0.36</f>
        <v>0</v>
      </c>
      <c r="Y28" s="129">
        <f>L28*0.2</f>
        <v>0</v>
      </c>
      <c r="Z28" s="129">
        <f>M28*0.2</f>
        <v>0</v>
      </c>
      <c r="AA28" s="129">
        <f>N28*0.2</f>
        <v>0</v>
      </c>
    </row>
    <row r="29" spans="1:27" s="100" customFormat="1" ht="12">
      <c r="A29" s="120"/>
      <c r="B29" s="121"/>
      <c r="C29" s="553"/>
      <c r="D29" s="99"/>
      <c r="E29" s="553"/>
      <c r="F29" s="99"/>
      <c r="G29" s="125">
        <f t="shared" si="3"/>
        <v>77994</v>
      </c>
      <c r="H29" s="174"/>
      <c r="I29" s="117"/>
      <c r="J29" s="184"/>
      <c r="K29" s="117"/>
      <c r="L29" s="184"/>
      <c r="M29" s="131"/>
      <c r="N29" s="184"/>
      <c r="O29" s="130"/>
      <c r="P29" s="122">
        <f t="shared" si="4"/>
        <v>0</v>
      </c>
      <c r="Q29" s="122">
        <f t="shared" si="5"/>
        <v>0</v>
      </c>
      <c r="R29" s="117"/>
      <c r="S29" s="117"/>
      <c r="T29" s="126">
        <f t="shared" si="6"/>
        <v>0</v>
      </c>
      <c r="U29" s="129">
        <f t="shared" si="1"/>
        <v>0</v>
      </c>
      <c r="V29" s="129">
        <f t="shared" si="7"/>
        <v>0</v>
      </c>
      <c r="W29" s="129">
        <f t="shared" si="8"/>
        <v>0</v>
      </c>
      <c r="X29" s="129">
        <f t="shared" si="9"/>
        <v>0</v>
      </c>
      <c r="Y29" s="129">
        <f t="shared" si="10"/>
        <v>0</v>
      </c>
      <c r="Z29" s="129">
        <f t="shared" si="11"/>
        <v>0</v>
      </c>
      <c r="AA29" s="129">
        <f t="shared" si="12"/>
        <v>0</v>
      </c>
    </row>
    <row r="30" spans="1:27" s="100" customFormat="1" ht="12">
      <c r="A30" s="120"/>
      <c r="B30" s="121"/>
      <c r="C30" s="553"/>
      <c r="D30" s="99"/>
      <c r="E30" s="553"/>
      <c r="F30" s="99"/>
      <c r="G30" s="125">
        <f t="shared" si="3"/>
        <v>77994</v>
      </c>
      <c r="H30" s="174"/>
      <c r="I30" s="117"/>
      <c r="J30" s="184"/>
      <c r="K30" s="117"/>
      <c r="L30" s="184"/>
      <c r="M30" s="131"/>
      <c r="N30" s="184"/>
      <c r="O30" s="130"/>
      <c r="P30" s="122">
        <f t="shared" si="4"/>
        <v>0</v>
      </c>
      <c r="Q30" s="122">
        <f t="shared" si="5"/>
        <v>0</v>
      </c>
      <c r="R30" s="117"/>
      <c r="S30" s="117"/>
      <c r="T30" s="126">
        <f t="shared" si="6"/>
        <v>0</v>
      </c>
      <c r="U30" s="129">
        <f t="shared" si="1"/>
        <v>0</v>
      </c>
      <c r="V30" s="129">
        <f t="shared" si="7"/>
        <v>0</v>
      </c>
      <c r="W30" s="129">
        <f t="shared" si="8"/>
        <v>0</v>
      </c>
      <c r="X30" s="129">
        <f t="shared" si="9"/>
        <v>0</v>
      </c>
      <c r="Y30" s="129">
        <f t="shared" si="10"/>
        <v>0</v>
      </c>
      <c r="Z30" s="129">
        <f t="shared" si="11"/>
        <v>0</v>
      </c>
      <c r="AA30" s="129">
        <f t="shared" si="12"/>
        <v>0</v>
      </c>
    </row>
    <row r="31" spans="1:27" s="100" customFormat="1" ht="12">
      <c r="A31" s="120"/>
      <c r="B31" s="121"/>
      <c r="C31" s="553"/>
      <c r="D31" s="99"/>
      <c r="E31" s="553"/>
      <c r="F31" s="99"/>
      <c r="G31" s="125">
        <f t="shared" si="3"/>
        <v>77994</v>
      </c>
      <c r="H31" s="174"/>
      <c r="I31" s="117"/>
      <c r="J31" s="184"/>
      <c r="K31" s="117"/>
      <c r="L31" s="184"/>
      <c r="M31" s="131"/>
      <c r="N31" s="184"/>
      <c r="O31" s="130"/>
      <c r="P31" s="122">
        <f t="shared" si="4"/>
        <v>0</v>
      </c>
      <c r="Q31" s="122">
        <f t="shared" si="5"/>
        <v>0</v>
      </c>
      <c r="R31" s="117"/>
      <c r="S31" s="117"/>
      <c r="T31" s="126">
        <f t="shared" si="6"/>
        <v>0</v>
      </c>
      <c r="U31" s="129">
        <f t="shared" si="1"/>
        <v>0</v>
      </c>
      <c r="V31" s="129">
        <f t="shared" si="7"/>
        <v>0</v>
      </c>
      <c r="W31" s="129">
        <f t="shared" si="8"/>
        <v>0</v>
      </c>
      <c r="X31" s="129">
        <f t="shared" si="9"/>
        <v>0</v>
      </c>
      <c r="Y31" s="129">
        <f t="shared" si="10"/>
        <v>0</v>
      </c>
      <c r="Z31" s="129">
        <f t="shared" si="11"/>
        <v>0</v>
      </c>
      <c r="AA31" s="129">
        <f t="shared" si="12"/>
        <v>0</v>
      </c>
    </row>
    <row r="32" spans="1:27" s="100" customFormat="1" ht="12">
      <c r="A32" s="120"/>
      <c r="B32" s="121"/>
      <c r="C32" s="553"/>
      <c r="D32" s="99"/>
      <c r="E32" s="553"/>
      <c r="F32" s="99"/>
      <c r="G32" s="125">
        <f t="shared" si="3"/>
        <v>77994</v>
      </c>
      <c r="H32" s="174"/>
      <c r="I32" s="117"/>
      <c r="J32" s="184"/>
      <c r="K32" s="117"/>
      <c r="L32" s="184"/>
      <c r="M32" s="131"/>
      <c r="N32" s="184"/>
      <c r="O32" s="130"/>
      <c r="P32" s="122">
        <f t="shared" si="4"/>
        <v>0</v>
      </c>
      <c r="Q32" s="122">
        <f t="shared" si="5"/>
        <v>0</v>
      </c>
      <c r="R32" s="117"/>
      <c r="S32" s="117"/>
      <c r="T32" s="126">
        <f t="shared" si="6"/>
        <v>0</v>
      </c>
      <c r="U32" s="129">
        <f t="shared" si="1"/>
        <v>0</v>
      </c>
      <c r="V32" s="129">
        <f t="shared" si="7"/>
        <v>0</v>
      </c>
      <c r="W32" s="129">
        <f t="shared" si="8"/>
        <v>0</v>
      </c>
      <c r="X32" s="129">
        <f t="shared" si="9"/>
        <v>0</v>
      </c>
      <c r="Y32" s="129">
        <f t="shared" si="10"/>
        <v>0</v>
      </c>
      <c r="Z32" s="129">
        <f t="shared" si="11"/>
        <v>0</v>
      </c>
      <c r="AA32" s="129">
        <f t="shared" si="12"/>
        <v>0</v>
      </c>
    </row>
    <row r="33" spans="1:27" s="100" customFormat="1" ht="12">
      <c r="A33" s="120"/>
      <c r="B33" s="121"/>
      <c r="C33" s="553"/>
      <c r="D33" s="99"/>
      <c r="E33" s="553"/>
      <c r="F33" s="99"/>
      <c r="G33" s="125">
        <f t="shared" si="3"/>
        <v>77994</v>
      </c>
      <c r="H33" s="174"/>
      <c r="I33" s="117"/>
      <c r="J33" s="184"/>
      <c r="K33" s="117"/>
      <c r="L33" s="184"/>
      <c r="M33" s="131"/>
      <c r="N33" s="184"/>
      <c r="O33" s="130"/>
      <c r="P33" s="122">
        <f t="shared" si="4"/>
        <v>0</v>
      </c>
      <c r="Q33" s="122">
        <f t="shared" si="5"/>
        <v>0</v>
      </c>
      <c r="R33" s="117"/>
      <c r="S33" s="117"/>
      <c r="T33" s="126">
        <f aca="true" t="shared" si="13" ref="T33:T56">H33+((I33+K33)/60)*50</f>
        <v>0</v>
      </c>
      <c r="U33" s="129">
        <f t="shared" si="1"/>
        <v>0</v>
      </c>
      <c r="V33" s="129">
        <f aca="true" t="shared" si="14" ref="V33:V56">I33*0.36</f>
        <v>0</v>
      </c>
      <c r="W33" s="129">
        <f aca="true" t="shared" si="15" ref="W33:W56">J33*0.2</f>
        <v>0</v>
      </c>
      <c r="X33" s="129">
        <f aca="true" t="shared" si="16" ref="X33:X56">K33*0.36</f>
        <v>0</v>
      </c>
      <c r="Y33" s="129">
        <f aca="true" t="shared" si="17" ref="Y33:Y56">L33*0.2</f>
        <v>0</v>
      </c>
      <c r="Z33" s="129">
        <f>M33*0.2</f>
        <v>0</v>
      </c>
      <c r="AA33" s="129">
        <f>N33*0.2</f>
        <v>0</v>
      </c>
    </row>
    <row r="34" spans="1:27" s="100" customFormat="1" ht="12">
      <c r="A34" s="120"/>
      <c r="B34" s="121"/>
      <c r="C34" s="553"/>
      <c r="D34" s="99"/>
      <c r="E34" s="553"/>
      <c r="F34" s="99"/>
      <c r="G34" s="125">
        <f t="shared" si="3"/>
        <v>77994</v>
      </c>
      <c r="H34" s="174"/>
      <c r="I34" s="117"/>
      <c r="J34" s="184"/>
      <c r="K34" s="117"/>
      <c r="L34" s="184"/>
      <c r="M34" s="131"/>
      <c r="N34" s="184"/>
      <c r="O34" s="130"/>
      <c r="P34" s="122">
        <f t="shared" si="4"/>
        <v>0</v>
      </c>
      <c r="Q34" s="122">
        <f t="shared" si="5"/>
        <v>0</v>
      </c>
      <c r="R34" s="117"/>
      <c r="S34" s="117"/>
      <c r="T34" s="126">
        <f t="shared" si="13"/>
        <v>0</v>
      </c>
      <c r="U34" s="129">
        <f t="shared" si="1"/>
        <v>0</v>
      </c>
      <c r="V34" s="129">
        <f t="shared" si="14"/>
        <v>0</v>
      </c>
      <c r="W34" s="129">
        <f t="shared" si="15"/>
        <v>0</v>
      </c>
      <c r="X34" s="129">
        <f t="shared" si="16"/>
        <v>0</v>
      </c>
      <c r="Y34" s="129">
        <f t="shared" si="17"/>
        <v>0</v>
      </c>
      <c r="Z34" s="129">
        <f>M34*0.2</f>
        <v>0</v>
      </c>
      <c r="AA34" s="129">
        <f>N34*0.2</f>
        <v>0</v>
      </c>
    </row>
    <row r="35" spans="1:27" s="100" customFormat="1" ht="12">
      <c r="A35" s="120"/>
      <c r="B35" s="121"/>
      <c r="C35" s="553"/>
      <c r="D35" s="99"/>
      <c r="E35" s="553"/>
      <c r="F35" s="99"/>
      <c r="G35" s="125">
        <f t="shared" si="3"/>
        <v>77994</v>
      </c>
      <c r="H35" s="174"/>
      <c r="I35" s="117"/>
      <c r="J35" s="184"/>
      <c r="K35" s="117"/>
      <c r="L35" s="184"/>
      <c r="M35" s="131"/>
      <c r="N35" s="184"/>
      <c r="O35" s="130"/>
      <c r="P35" s="122">
        <f t="shared" si="4"/>
        <v>0</v>
      </c>
      <c r="Q35" s="122">
        <f t="shared" si="5"/>
        <v>0</v>
      </c>
      <c r="R35" s="117"/>
      <c r="S35" s="117"/>
      <c r="T35" s="126">
        <f t="shared" si="13"/>
        <v>0</v>
      </c>
      <c r="U35" s="129">
        <f t="shared" si="1"/>
        <v>0</v>
      </c>
      <c r="V35" s="129">
        <f t="shared" si="14"/>
        <v>0</v>
      </c>
      <c r="W35" s="129">
        <f t="shared" si="15"/>
        <v>0</v>
      </c>
      <c r="X35" s="129">
        <f t="shared" si="16"/>
        <v>0</v>
      </c>
      <c r="Y35" s="129">
        <f t="shared" si="17"/>
        <v>0</v>
      </c>
      <c r="Z35" s="129">
        <f>M35*0.2</f>
        <v>0</v>
      </c>
      <c r="AA35" s="129">
        <f>N35*0.2</f>
        <v>0</v>
      </c>
    </row>
    <row r="36" spans="1:27" s="100" customFormat="1" ht="12">
      <c r="A36" s="120"/>
      <c r="B36" s="121"/>
      <c r="C36" s="553"/>
      <c r="D36" s="99"/>
      <c r="E36" s="553"/>
      <c r="F36" s="99"/>
      <c r="G36" s="125">
        <f t="shared" si="3"/>
        <v>77994</v>
      </c>
      <c r="H36" s="174"/>
      <c r="I36" s="117"/>
      <c r="J36" s="184"/>
      <c r="K36" s="117"/>
      <c r="L36" s="184"/>
      <c r="M36" s="131"/>
      <c r="N36" s="184"/>
      <c r="O36" s="130"/>
      <c r="P36" s="122">
        <f t="shared" si="4"/>
        <v>0</v>
      </c>
      <c r="Q36" s="122">
        <f t="shared" si="5"/>
        <v>0</v>
      </c>
      <c r="R36" s="117"/>
      <c r="S36" s="117"/>
      <c r="T36" s="126">
        <f t="shared" si="13"/>
        <v>0</v>
      </c>
      <c r="U36" s="129">
        <f t="shared" si="1"/>
        <v>0</v>
      </c>
      <c r="V36" s="129">
        <f t="shared" si="14"/>
        <v>0</v>
      </c>
      <c r="W36" s="129">
        <f t="shared" si="15"/>
        <v>0</v>
      </c>
      <c r="X36" s="129">
        <f t="shared" si="16"/>
        <v>0</v>
      </c>
      <c r="Y36" s="129">
        <f t="shared" si="17"/>
        <v>0</v>
      </c>
      <c r="Z36" s="129">
        <f>M36*0.2</f>
        <v>0</v>
      </c>
      <c r="AA36" s="129">
        <f>N36*0.2</f>
        <v>0</v>
      </c>
    </row>
    <row r="37" spans="1:27" s="100" customFormat="1" ht="12">
      <c r="A37" s="120"/>
      <c r="B37" s="121"/>
      <c r="C37" s="553"/>
      <c r="D37" s="99"/>
      <c r="E37" s="553"/>
      <c r="F37" s="99"/>
      <c r="G37" s="125">
        <f t="shared" si="3"/>
        <v>77994</v>
      </c>
      <c r="H37" s="174"/>
      <c r="I37" s="117"/>
      <c r="J37" s="184"/>
      <c r="K37" s="117"/>
      <c r="L37" s="184"/>
      <c r="M37" s="131"/>
      <c r="N37" s="184"/>
      <c r="O37" s="130"/>
      <c r="P37" s="122">
        <f t="shared" si="4"/>
        <v>0</v>
      </c>
      <c r="Q37" s="122">
        <f t="shared" si="5"/>
        <v>0</v>
      </c>
      <c r="R37" s="117"/>
      <c r="S37" s="117"/>
      <c r="T37" s="126">
        <f t="shared" si="13"/>
        <v>0</v>
      </c>
      <c r="U37" s="129">
        <f t="shared" si="1"/>
        <v>0</v>
      </c>
      <c r="V37" s="129">
        <f t="shared" si="14"/>
        <v>0</v>
      </c>
      <c r="W37" s="129">
        <f t="shared" si="15"/>
        <v>0</v>
      </c>
      <c r="X37" s="129">
        <f t="shared" si="16"/>
        <v>0</v>
      </c>
      <c r="Y37" s="129">
        <f t="shared" si="17"/>
        <v>0</v>
      </c>
      <c r="Z37" s="129">
        <f>M37*0.2</f>
        <v>0</v>
      </c>
      <c r="AA37" s="129">
        <f>N37*0.2</f>
        <v>0</v>
      </c>
    </row>
    <row r="38" spans="1:27" s="100" customFormat="1" ht="12">
      <c r="A38" s="120"/>
      <c r="B38" s="121"/>
      <c r="C38" s="553"/>
      <c r="D38" s="99"/>
      <c r="E38" s="553"/>
      <c r="F38" s="99"/>
      <c r="G38" s="125">
        <f t="shared" si="3"/>
        <v>77994</v>
      </c>
      <c r="H38" s="174"/>
      <c r="I38" s="117"/>
      <c r="J38" s="184"/>
      <c r="K38" s="117"/>
      <c r="L38" s="184"/>
      <c r="M38" s="131"/>
      <c r="N38" s="184"/>
      <c r="O38" s="130"/>
      <c r="P38" s="122">
        <f t="shared" si="4"/>
        <v>0</v>
      </c>
      <c r="Q38" s="122">
        <f t="shared" si="5"/>
        <v>0</v>
      </c>
      <c r="R38" s="117"/>
      <c r="S38" s="117"/>
      <c r="T38" s="126">
        <f t="shared" si="13"/>
        <v>0</v>
      </c>
      <c r="U38" s="129">
        <f t="shared" si="1"/>
        <v>0</v>
      </c>
      <c r="V38" s="129">
        <f t="shared" si="14"/>
        <v>0</v>
      </c>
      <c r="W38" s="129">
        <f t="shared" si="15"/>
        <v>0</v>
      </c>
      <c r="X38" s="129">
        <f t="shared" si="16"/>
        <v>0</v>
      </c>
      <c r="Y38" s="129">
        <f t="shared" si="17"/>
        <v>0</v>
      </c>
      <c r="Z38" s="129">
        <f>M38*0.2</f>
        <v>0</v>
      </c>
      <c r="AA38" s="129">
        <f>N38*0.2</f>
        <v>0</v>
      </c>
    </row>
    <row r="39" spans="1:27" s="100" customFormat="1" ht="12">
      <c r="A39" s="120"/>
      <c r="B39" s="121"/>
      <c r="C39" s="553"/>
      <c r="D39" s="99"/>
      <c r="E39" s="553"/>
      <c r="F39" s="99"/>
      <c r="G39" s="125">
        <f t="shared" si="3"/>
        <v>77994</v>
      </c>
      <c r="H39" s="174"/>
      <c r="I39" s="117"/>
      <c r="J39" s="184"/>
      <c r="K39" s="117"/>
      <c r="L39" s="184"/>
      <c r="M39" s="131"/>
      <c r="N39" s="184"/>
      <c r="O39" s="130"/>
      <c r="P39" s="122">
        <f t="shared" si="4"/>
        <v>0</v>
      </c>
      <c r="Q39" s="122">
        <f t="shared" si="5"/>
        <v>0</v>
      </c>
      <c r="R39" s="117"/>
      <c r="S39" s="117"/>
      <c r="T39" s="126">
        <f t="shared" si="13"/>
        <v>0</v>
      </c>
      <c r="U39" s="129">
        <f t="shared" si="1"/>
        <v>0</v>
      </c>
      <c r="V39" s="129">
        <f t="shared" si="14"/>
        <v>0</v>
      </c>
      <c r="W39" s="129">
        <f t="shared" si="15"/>
        <v>0</v>
      </c>
      <c r="X39" s="129">
        <f t="shared" si="16"/>
        <v>0</v>
      </c>
      <c r="Y39" s="129">
        <f t="shared" si="17"/>
        <v>0</v>
      </c>
      <c r="Z39" s="129">
        <f>M39*0.2</f>
        <v>0</v>
      </c>
      <c r="AA39" s="129">
        <f>N39*0.2</f>
        <v>0</v>
      </c>
    </row>
    <row r="40" spans="1:27" s="100" customFormat="1" ht="12">
      <c r="A40" s="120"/>
      <c r="B40" s="121"/>
      <c r="C40" s="553"/>
      <c r="D40" s="99"/>
      <c r="E40" s="553"/>
      <c r="F40" s="99"/>
      <c r="G40" s="125">
        <f t="shared" si="3"/>
        <v>77994</v>
      </c>
      <c r="H40" s="174"/>
      <c r="I40" s="117"/>
      <c r="J40" s="184"/>
      <c r="K40" s="117"/>
      <c r="L40" s="184"/>
      <c r="M40" s="131"/>
      <c r="N40" s="184"/>
      <c r="O40" s="130"/>
      <c r="P40" s="122">
        <f t="shared" si="4"/>
        <v>0</v>
      </c>
      <c r="Q40" s="122">
        <f t="shared" si="5"/>
        <v>0</v>
      </c>
      <c r="R40" s="117"/>
      <c r="S40" s="117"/>
      <c r="T40" s="126">
        <f t="shared" si="13"/>
        <v>0</v>
      </c>
      <c r="U40" s="129">
        <f t="shared" si="1"/>
        <v>0</v>
      </c>
      <c r="V40" s="129">
        <f t="shared" si="14"/>
        <v>0</v>
      </c>
      <c r="W40" s="129">
        <f t="shared" si="15"/>
        <v>0</v>
      </c>
      <c r="X40" s="129">
        <f t="shared" si="16"/>
        <v>0</v>
      </c>
      <c r="Y40" s="129">
        <f t="shared" si="17"/>
        <v>0</v>
      </c>
      <c r="Z40" s="129">
        <f>M40*0.2</f>
        <v>0</v>
      </c>
      <c r="AA40" s="129">
        <f>N40*0.2</f>
        <v>0</v>
      </c>
    </row>
    <row r="41" spans="1:27" s="100" customFormat="1" ht="12">
      <c r="A41" s="120"/>
      <c r="B41" s="121"/>
      <c r="C41" s="553"/>
      <c r="D41" s="99"/>
      <c r="E41" s="553"/>
      <c r="F41" s="99"/>
      <c r="G41" s="125">
        <f t="shared" si="3"/>
        <v>77994</v>
      </c>
      <c r="H41" s="174"/>
      <c r="I41" s="117"/>
      <c r="J41" s="184"/>
      <c r="K41" s="117"/>
      <c r="L41" s="184"/>
      <c r="M41" s="131"/>
      <c r="N41" s="184"/>
      <c r="O41" s="130"/>
      <c r="P41" s="122">
        <f t="shared" si="4"/>
        <v>0</v>
      </c>
      <c r="Q41" s="122">
        <f t="shared" si="5"/>
        <v>0</v>
      </c>
      <c r="R41" s="117"/>
      <c r="S41" s="117"/>
      <c r="T41" s="126">
        <f aca="true" t="shared" si="18" ref="T41:T52">H41+((I41+K41)/60)*50</f>
        <v>0</v>
      </c>
      <c r="U41" s="129">
        <f t="shared" si="1"/>
        <v>0</v>
      </c>
      <c r="V41" s="129">
        <f aca="true" t="shared" si="19" ref="V41:V52">I41*0.36</f>
        <v>0</v>
      </c>
      <c r="W41" s="129">
        <f aca="true" t="shared" si="20" ref="W41:W52">J41*0.2</f>
        <v>0</v>
      </c>
      <c r="X41" s="129">
        <f aca="true" t="shared" si="21" ref="X41:X52">K41*0.36</f>
        <v>0</v>
      </c>
      <c r="Y41" s="129">
        <f aca="true" t="shared" si="22" ref="Y41:Y52">L41*0.2</f>
        <v>0</v>
      </c>
      <c r="Z41" s="129">
        <f aca="true" t="shared" si="23" ref="Z41:Z52">M41*0.2</f>
        <v>0</v>
      </c>
      <c r="AA41" s="129">
        <f aca="true" t="shared" si="24" ref="AA41:AA52">N41*0.2</f>
        <v>0</v>
      </c>
    </row>
    <row r="42" spans="1:27" s="100" customFormat="1" ht="12">
      <c r="A42" s="120"/>
      <c r="B42" s="121"/>
      <c r="C42" s="553"/>
      <c r="D42" s="99"/>
      <c r="E42" s="553"/>
      <c r="F42" s="99"/>
      <c r="G42" s="125">
        <f t="shared" si="3"/>
        <v>77994</v>
      </c>
      <c r="H42" s="174"/>
      <c r="I42" s="117"/>
      <c r="J42" s="184"/>
      <c r="K42" s="117"/>
      <c r="L42" s="184"/>
      <c r="M42" s="131"/>
      <c r="N42" s="184"/>
      <c r="O42" s="130"/>
      <c r="P42" s="122">
        <f t="shared" si="4"/>
        <v>0</v>
      </c>
      <c r="Q42" s="122">
        <f t="shared" si="5"/>
        <v>0</v>
      </c>
      <c r="R42" s="117"/>
      <c r="S42" s="117"/>
      <c r="T42" s="126">
        <f t="shared" si="18"/>
        <v>0</v>
      </c>
      <c r="U42" s="129">
        <f t="shared" si="1"/>
        <v>0</v>
      </c>
      <c r="V42" s="129">
        <f t="shared" si="19"/>
        <v>0</v>
      </c>
      <c r="W42" s="129">
        <f t="shared" si="20"/>
        <v>0</v>
      </c>
      <c r="X42" s="129">
        <f t="shared" si="21"/>
        <v>0</v>
      </c>
      <c r="Y42" s="129">
        <f t="shared" si="22"/>
        <v>0</v>
      </c>
      <c r="Z42" s="129">
        <f t="shared" si="23"/>
        <v>0</v>
      </c>
      <c r="AA42" s="129">
        <f t="shared" si="24"/>
        <v>0</v>
      </c>
    </row>
    <row r="43" spans="1:27" s="100" customFormat="1" ht="12">
      <c r="A43" s="120"/>
      <c r="B43" s="121"/>
      <c r="C43" s="553"/>
      <c r="D43" s="99"/>
      <c r="E43" s="553"/>
      <c r="F43" s="99"/>
      <c r="G43" s="125">
        <f t="shared" si="3"/>
        <v>77994</v>
      </c>
      <c r="H43" s="174"/>
      <c r="I43" s="117"/>
      <c r="J43" s="184"/>
      <c r="K43" s="117"/>
      <c r="L43" s="184"/>
      <c r="M43" s="131"/>
      <c r="N43" s="184"/>
      <c r="O43" s="130"/>
      <c r="P43" s="122">
        <f t="shared" si="4"/>
        <v>0</v>
      </c>
      <c r="Q43" s="122">
        <f t="shared" si="5"/>
        <v>0</v>
      </c>
      <c r="R43" s="117"/>
      <c r="S43" s="117"/>
      <c r="T43" s="126">
        <f t="shared" si="18"/>
        <v>0</v>
      </c>
      <c r="U43" s="129">
        <f t="shared" si="1"/>
        <v>0</v>
      </c>
      <c r="V43" s="129">
        <f t="shared" si="19"/>
        <v>0</v>
      </c>
      <c r="W43" s="129">
        <f t="shared" si="20"/>
        <v>0</v>
      </c>
      <c r="X43" s="129">
        <f t="shared" si="21"/>
        <v>0</v>
      </c>
      <c r="Y43" s="129">
        <f t="shared" si="22"/>
        <v>0</v>
      </c>
      <c r="Z43" s="129">
        <f t="shared" si="23"/>
        <v>0</v>
      </c>
      <c r="AA43" s="129">
        <f t="shared" si="24"/>
        <v>0</v>
      </c>
    </row>
    <row r="44" spans="1:27" s="100" customFormat="1" ht="12">
      <c r="A44" s="120"/>
      <c r="B44" s="121"/>
      <c r="C44" s="553"/>
      <c r="D44" s="99"/>
      <c r="E44" s="553"/>
      <c r="F44" s="99"/>
      <c r="G44" s="125">
        <f t="shared" si="3"/>
        <v>77994</v>
      </c>
      <c r="H44" s="174"/>
      <c r="I44" s="117"/>
      <c r="J44" s="184"/>
      <c r="K44" s="117"/>
      <c r="L44" s="184"/>
      <c r="M44" s="131"/>
      <c r="N44" s="184"/>
      <c r="O44" s="130"/>
      <c r="P44" s="122">
        <f t="shared" si="4"/>
        <v>0</v>
      </c>
      <c r="Q44" s="122">
        <f t="shared" si="5"/>
        <v>0</v>
      </c>
      <c r="R44" s="117"/>
      <c r="S44" s="117"/>
      <c r="T44" s="126">
        <f t="shared" si="18"/>
        <v>0</v>
      </c>
      <c r="U44" s="129">
        <f t="shared" si="1"/>
        <v>0</v>
      </c>
      <c r="V44" s="129">
        <f t="shared" si="19"/>
        <v>0</v>
      </c>
      <c r="W44" s="129">
        <f t="shared" si="20"/>
        <v>0</v>
      </c>
      <c r="X44" s="129">
        <f t="shared" si="21"/>
        <v>0</v>
      </c>
      <c r="Y44" s="129">
        <f t="shared" si="22"/>
        <v>0</v>
      </c>
      <c r="Z44" s="129">
        <f t="shared" si="23"/>
        <v>0</v>
      </c>
      <c r="AA44" s="129">
        <f t="shared" si="24"/>
        <v>0</v>
      </c>
    </row>
    <row r="45" spans="1:27" s="100" customFormat="1" ht="12">
      <c r="A45" s="120"/>
      <c r="B45" s="121"/>
      <c r="C45" s="553"/>
      <c r="D45" s="99"/>
      <c r="E45" s="553"/>
      <c r="F45" s="99"/>
      <c r="G45" s="125">
        <f t="shared" si="3"/>
        <v>77994</v>
      </c>
      <c r="H45" s="174"/>
      <c r="I45" s="117"/>
      <c r="J45" s="184"/>
      <c r="K45" s="117"/>
      <c r="L45" s="184"/>
      <c r="M45" s="131"/>
      <c r="N45" s="184"/>
      <c r="O45" s="130"/>
      <c r="P45" s="122">
        <f t="shared" si="4"/>
        <v>0</v>
      </c>
      <c r="Q45" s="122">
        <f t="shared" si="5"/>
        <v>0</v>
      </c>
      <c r="R45" s="117"/>
      <c r="S45" s="117"/>
      <c r="T45" s="126">
        <f t="shared" si="18"/>
        <v>0</v>
      </c>
      <c r="U45" s="129">
        <f t="shared" si="1"/>
        <v>0</v>
      </c>
      <c r="V45" s="129">
        <f t="shared" si="19"/>
        <v>0</v>
      </c>
      <c r="W45" s="129">
        <f t="shared" si="20"/>
        <v>0</v>
      </c>
      <c r="X45" s="129">
        <f t="shared" si="21"/>
        <v>0</v>
      </c>
      <c r="Y45" s="129">
        <f t="shared" si="22"/>
        <v>0</v>
      </c>
      <c r="Z45" s="129">
        <f t="shared" si="23"/>
        <v>0</v>
      </c>
      <c r="AA45" s="129">
        <f t="shared" si="24"/>
        <v>0</v>
      </c>
    </row>
    <row r="46" spans="1:27" s="100" customFormat="1" ht="12">
      <c r="A46" s="120"/>
      <c r="B46" s="121"/>
      <c r="C46" s="553"/>
      <c r="D46" s="99"/>
      <c r="E46" s="553"/>
      <c r="F46" s="99"/>
      <c r="G46" s="125">
        <f t="shared" si="3"/>
        <v>77994</v>
      </c>
      <c r="H46" s="174"/>
      <c r="I46" s="117"/>
      <c r="J46" s="184"/>
      <c r="K46" s="117"/>
      <c r="L46" s="184"/>
      <c r="M46" s="131"/>
      <c r="N46" s="184"/>
      <c r="O46" s="130"/>
      <c r="P46" s="122">
        <f t="shared" si="4"/>
        <v>0</v>
      </c>
      <c r="Q46" s="122">
        <f t="shared" si="5"/>
        <v>0</v>
      </c>
      <c r="R46" s="117"/>
      <c r="S46" s="117"/>
      <c r="T46" s="126">
        <f t="shared" si="18"/>
        <v>0</v>
      </c>
      <c r="U46" s="129">
        <f t="shared" si="1"/>
        <v>0</v>
      </c>
      <c r="V46" s="129">
        <f t="shared" si="19"/>
        <v>0</v>
      </c>
      <c r="W46" s="129">
        <f t="shared" si="20"/>
        <v>0</v>
      </c>
      <c r="X46" s="129">
        <f t="shared" si="21"/>
        <v>0</v>
      </c>
      <c r="Y46" s="129">
        <f t="shared" si="22"/>
        <v>0</v>
      </c>
      <c r="Z46" s="129">
        <f t="shared" si="23"/>
        <v>0</v>
      </c>
      <c r="AA46" s="129">
        <f t="shared" si="24"/>
        <v>0</v>
      </c>
    </row>
    <row r="47" spans="1:27" s="100" customFormat="1" ht="12">
      <c r="A47" s="120"/>
      <c r="B47" s="121"/>
      <c r="C47" s="553"/>
      <c r="D47" s="99"/>
      <c r="E47" s="553"/>
      <c r="F47" s="99"/>
      <c r="G47" s="125">
        <f t="shared" si="3"/>
        <v>77994</v>
      </c>
      <c r="H47" s="174"/>
      <c r="I47" s="117"/>
      <c r="J47" s="184"/>
      <c r="K47" s="117"/>
      <c r="L47" s="184"/>
      <c r="M47" s="131"/>
      <c r="N47" s="184"/>
      <c r="O47" s="130"/>
      <c r="P47" s="122">
        <f t="shared" si="4"/>
        <v>0</v>
      </c>
      <c r="Q47" s="122">
        <f t="shared" si="5"/>
        <v>0</v>
      </c>
      <c r="R47" s="117"/>
      <c r="S47" s="117"/>
      <c r="T47" s="126">
        <f t="shared" si="18"/>
        <v>0</v>
      </c>
      <c r="U47" s="129">
        <f t="shared" si="1"/>
        <v>0</v>
      </c>
      <c r="V47" s="129">
        <f t="shared" si="19"/>
        <v>0</v>
      </c>
      <c r="W47" s="129">
        <f t="shared" si="20"/>
        <v>0</v>
      </c>
      <c r="X47" s="129">
        <f t="shared" si="21"/>
        <v>0</v>
      </c>
      <c r="Y47" s="129">
        <f t="shared" si="22"/>
        <v>0</v>
      </c>
      <c r="Z47" s="129">
        <f t="shared" si="23"/>
        <v>0</v>
      </c>
      <c r="AA47" s="129">
        <f t="shared" si="24"/>
        <v>0</v>
      </c>
    </row>
    <row r="48" spans="1:27" s="100" customFormat="1" ht="12">
      <c r="A48" s="120"/>
      <c r="B48" s="121"/>
      <c r="C48" s="553"/>
      <c r="D48" s="99"/>
      <c r="E48" s="553"/>
      <c r="F48" s="99"/>
      <c r="G48" s="125">
        <f t="shared" si="3"/>
        <v>77994</v>
      </c>
      <c r="H48" s="174"/>
      <c r="I48" s="117"/>
      <c r="J48" s="184"/>
      <c r="K48" s="117"/>
      <c r="L48" s="184"/>
      <c r="M48" s="131"/>
      <c r="N48" s="184"/>
      <c r="O48" s="130"/>
      <c r="P48" s="122">
        <f t="shared" si="4"/>
        <v>0</v>
      </c>
      <c r="Q48" s="122">
        <f t="shared" si="5"/>
        <v>0</v>
      </c>
      <c r="R48" s="117"/>
      <c r="S48" s="117"/>
      <c r="T48" s="126">
        <f t="shared" si="18"/>
        <v>0</v>
      </c>
      <c r="U48" s="129">
        <f t="shared" si="1"/>
        <v>0</v>
      </c>
      <c r="V48" s="129">
        <f t="shared" si="19"/>
        <v>0</v>
      </c>
      <c r="W48" s="129">
        <f t="shared" si="20"/>
        <v>0</v>
      </c>
      <c r="X48" s="129">
        <f t="shared" si="21"/>
        <v>0</v>
      </c>
      <c r="Y48" s="129">
        <f t="shared" si="22"/>
        <v>0</v>
      </c>
      <c r="Z48" s="129">
        <f t="shared" si="23"/>
        <v>0</v>
      </c>
      <c r="AA48" s="129">
        <f t="shared" si="24"/>
        <v>0</v>
      </c>
    </row>
    <row r="49" spans="1:27" s="100" customFormat="1" ht="12">
      <c r="A49" s="120"/>
      <c r="B49" s="121"/>
      <c r="C49" s="553"/>
      <c r="D49" s="99"/>
      <c r="E49" s="553"/>
      <c r="F49" s="99"/>
      <c r="G49" s="125">
        <f t="shared" si="3"/>
        <v>77994</v>
      </c>
      <c r="H49" s="174"/>
      <c r="I49" s="117"/>
      <c r="J49" s="184"/>
      <c r="K49" s="117"/>
      <c r="L49" s="184"/>
      <c r="M49" s="131"/>
      <c r="N49" s="184"/>
      <c r="O49" s="130"/>
      <c r="P49" s="122">
        <f t="shared" si="4"/>
        <v>0</v>
      </c>
      <c r="Q49" s="122">
        <f t="shared" si="5"/>
        <v>0</v>
      </c>
      <c r="R49" s="117"/>
      <c r="S49" s="117"/>
      <c r="T49" s="126">
        <f t="shared" si="18"/>
        <v>0</v>
      </c>
      <c r="U49" s="129">
        <f t="shared" si="1"/>
        <v>0</v>
      </c>
      <c r="V49" s="129">
        <f t="shared" si="19"/>
        <v>0</v>
      </c>
      <c r="W49" s="129">
        <f t="shared" si="20"/>
        <v>0</v>
      </c>
      <c r="X49" s="129">
        <f t="shared" si="21"/>
        <v>0</v>
      </c>
      <c r="Y49" s="129">
        <f t="shared" si="22"/>
        <v>0</v>
      </c>
      <c r="Z49" s="129">
        <f t="shared" si="23"/>
        <v>0</v>
      </c>
      <c r="AA49" s="129">
        <f t="shared" si="24"/>
        <v>0</v>
      </c>
    </row>
    <row r="50" spans="1:27" s="100" customFormat="1" ht="12">
      <c r="A50" s="120"/>
      <c r="B50" s="121"/>
      <c r="C50" s="553"/>
      <c r="D50" s="99"/>
      <c r="E50" s="553"/>
      <c r="F50" s="99"/>
      <c r="G50" s="125">
        <f t="shared" si="3"/>
        <v>77994</v>
      </c>
      <c r="H50" s="174"/>
      <c r="I50" s="117"/>
      <c r="J50" s="184"/>
      <c r="K50" s="117"/>
      <c r="L50" s="184"/>
      <c r="M50" s="131"/>
      <c r="N50" s="184"/>
      <c r="O50" s="130"/>
      <c r="P50" s="122">
        <f t="shared" si="4"/>
        <v>0</v>
      </c>
      <c r="Q50" s="122">
        <f t="shared" si="5"/>
        <v>0</v>
      </c>
      <c r="R50" s="117"/>
      <c r="S50" s="117"/>
      <c r="T50" s="126">
        <f t="shared" si="18"/>
        <v>0</v>
      </c>
      <c r="U50" s="129">
        <f t="shared" si="1"/>
        <v>0</v>
      </c>
      <c r="V50" s="129">
        <f t="shared" si="19"/>
        <v>0</v>
      </c>
      <c r="W50" s="129">
        <f t="shared" si="20"/>
        <v>0</v>
      </c>
      <c r="X50" s="129">
        <f t="shared" si="21"/>
        <v>0</v>
      </c>
      <c r="Y50" s="129">
        <f t="shared" si="22"/>
        <v>0</v>
      </c>
      <c r="Z50" s="129">
        <f t="shared" si="23"/>
        <v>0</v>
      </c>
      <c r="AA50" s="129">
        <f t="shared" si="24"/>
        <v>0</v>
      </c>
    </row>
    <row r="51" spans="1:27" s="100" customFormat="1" ht="12" customHeight="1">
      <c r="A51" s="120"/>
      <c r="B51" s="121"/>
      <c r="C51" s="553"/>
      <c r="D51" s="99"/>
      <c r="E51" s="553"/>
      <c r="F51" s="99"/>
      <c r="G51" s="125">
        <f t="shared" si="3"/>
        <v>77994</v>
      </c>
      <c r="H51" s="174"/>
      <c r="I51" s="117"/>
      <c r="J51" s="184"/>
      <c r="K51" s="117"/>
      <c r="L51" s="184"/>
      <c r="M51" s="131"/>
      <c r="N51" s="184"/>
      <c r="O51" s="130"/>
      <c r="P51" s="122">
        <f t="shared" si="4"/>
        <v>0</v>
      </c>
      <c r="Q51" s="122">
        <f t="shared" si="5"/>
        <v>0</v>
      </c>
      <c r="R51" s="117"/>
      <c r="S51" s="117"/>
      <c r="T51" s="126">
        <f t="shared" si="18"/>
        <v>0</v>
      </c>
      <c r="U51" s="129">
        <f t="shared" si="1"/>
        <v>0</v>
      </c>
      <c r="V51" s="129">
        <f t="shared" si="19"/>
        <v>0</v>
      </c>
      <c r="W51" s="129">
        <f t="shared" si="20"/>
        <v>0</v>
      </c>
      <c r="X51" s="129">
        <f t="shared" si="21"/>
        <v>0</v>
      </c>
      <c r="Y51" s="129">
        <f t="shared" si="22"/>
        <v>0</v>
      </c>
      <c r="Z51" s="129">
        <f t="shared" si="23"/>
        <v>0</v>
      </c>
      <c r="AA51" s="129">
        <f t="shared" si="24"/>
        <v>0</v>
      </c>
    </row>
    <row r="52" spans="1:27" s="100" customFormat="1" ht="12">
      <c r="A52" s="120"/>
      <c r="B52" s="121"/>
      <c r="C52" s="553"/>
      <c r="D52" s="99"/>
      <c r="E52" s="553"/>
      <c r="F52" s="99"/>
      <c r="G52" s="125">
        <f t="shared" si="3"/>
        <v>77994</v>
      </c>
      <c r="H52" s="174"/>
      <c r="I52" s="117"/>
      <c r="J52" s="184"/>
      <c r="K52" s="117"/>
      <c r="L52" s="184"/>
      <c r="M52" s="131"/>
      <c r="N52" s="184"/>
      <c r="O52" s="130"/>
      <c r="P52" s="122">
        <f t="shared" si="4"/>
        <v>0</v>
      </c>
      <c r="Q52" s="122">
        <f t="shared" si="5"/>
        <v>0</v>
      </c>
      <c r="R52" s="117"/>
      <c r="S52" s="117"/>
      <c r="T52" s="126">
        <f t="shared" si="18"/>
        <v>0</v>
      </c>
      <c r="U52" s="129">
        <f t="shared" si="1"/>
        <v>0</v>
      </c>
      <c r="V52" s="129">
        <f t="shared" si="19"/>
        <v>0</v>
      </c>
      <c r="W52" s="129">
        <f t="shared" si="20"/>
        <v>0</v>
      </c>
      <c r="X52" s="129">
        <f t="shared" si="21"/>
        <v>0</v>
      </c>
      <c r="Y52" s="129">
        <f t="shared" si="22"/>
        <v>0</v>
      </c>
      <c r="Z52" s="129">
        <f t="shared" si="23"/>
        <v>0</v>
      </c>
      <c r="AA52" s="129">
        <f t="shared" si="24"/>
        <v>0</v>
      </c>
    </row>
    <row r="53" spans="1:27" s="100" customFormat="1" ht="12">
      <c r="A53" s="120"/>
      <c r="B53" s="121"/>
      <c r="C53" s="553"/>
      <c r="D53" s="99"/>
      <c r="E53" s="553"/>
      <c r="F53" s="99"/>
      <c r="G53" s="125">
        <f t="shared" si="3"/>
        <v>77994</v>
      </c>
      <c r="H53" s="174"/>
      <c r="I53" s="117"/>
      <c r="J53" s="184"/>
      <c r="K53" s="117"/>
      <c r="L53" s="184"/>
      <c r="M53" s="131"/>
      <c r="N53" s="184"/>
      <c r="O53" s="130"/>
      <c r="P53" s="122">
        <f t="shared" si="4"/>
        <v>0</v>
      </c>
      <c r="Q53" s="122">
        <f t="shared" si="5"/>
        <v>0</v>
      </c>
      <c r="R53" s="117"/>
      <c r="S53" s="117"/>
      <c r="T53" s="126">
        <f t="shared" si="13"/>
        <v>0</v>
      </c>
      <c r="U53" s="129">
        <f t="shared" si="1"/>
        <v>0</v>
      </c>
      <c r="V53" s="129">
        <f t="shared" si="14"/>
        <v>0</v>
      </c>
      <c r="W53" s="129">
        <f t="shared" si="15"/>
        <v>0</v>
      </c>
      <c r="X53" s="129">
        <f t="shared" si="16"/>
        <v>0</v>
      </c>
      <c r="Y53" s="129">
        <f t="shared" si="17"/>
        <v>0</v>
      </c>
      <c r="Z53" s="129">
        <f>M53*0.2</f>
        <v>0</v>
      </c>
      <c r="AA53" s="129">
        <f>N53*0.2</f>
        <v>0</v>
      </c>
    </row>
    <row r="54" spans="1:27" s="100" customFormat="1" ht="12">
      <c r="A54" s="120"/>
      <c r="B54" s="121"/>
      <c r="C54" s="553"/>
      <c r="D54" s="99"/>
      <c r="E54" s="553"/>
      <c r="F54" s="99"/>
      <c r="G54" s="125">
        <f t="shared" si="3"/>
        <v>77994</v>
      </c>
      <c r="H54" s="174"/>
      <c r="I54" s="117"/>
      <c r="J54" s="184"/>
      <c r="K54" s="117"/>
      <c r="L54" s="184"/>
      <c r="M54" s="131"/>
      <c r="N54" s="184"/>
      <c r="O54" s="130"/>
      <c r="P54" s="122">
        <f t="shared" si="4"/>
        <v>0</v>
      </c>
      <c r="Q54" s="122">
        <f t="shared" si="5"/>
        <v>0</v>
      </c>
      <c r="R54" s="117"/>
      <c r="S54" s="117"/>
      <c r="T54" s="126">
        <f t="shared" si="13"/>
        <v>0</v>
      </c>
      <c r="U54" s="129">
        <f t="shared" si="1"/>
        <v>0</v>
      </c>
      <c r="V54" s="129">
        <f t="shared" si="14"/>
        <v>0</v>
      </c>
      <c r="W54" s="129">
        <f t="shared" si="15"/>
        <v>0</v>
      </c>
      <c r="X54" s="129">
        <f t="shared" si="16"/>
        <v>0</v>
      </c>
      <c r="Y54" s="129">
        <f t="shared" si="17"/>
        <v>0</v>
      </c>
      <c r="Z54" s="129">
        <f>M54*0.2</f>
        <v>0</v>
      </c>
      <c r="AA54" s="129">
        <f>N54*0.2</f>
        <v>0</v>
      </c>
    </row>
    <row r="55" spans="1:27" s="100" customFormat="1" ht="12">
      <c r="A55" s="120"/>
      <c r="B55" s="121"/>
      <c r="C55" s="553"/>
      <c r="D55" s="99"/>
      <c r="E55" s="553"/>
      <c r="F55" s="99"/>
      <c r="G55" s="125">
        <f t="shared" si="3"/>
        <v>77994</v>
      </c>
      <c r="H55" s="174"/>
      <c r="I55" s="117"/>
      <c r="J55" s="184"/>
      <c r="K55" s="117"/>
      <c r="L55" s="184"/>
      <c r="M55" s="131"/>
      <c r="N55" s="184"/>
      <c r="O55" s="130"/>
      <c r="P55" s="122">
        <f t="shared" si="4"/>
        <v>0</v>
      </c>
      <c r="Q55" s="122">
        <f t="shared" si="5"/>
        <v>0</v>
      </c>
      <c r="R55" s="117"/>
      <c r="S55" s="117"/>
      <c r="T55" s="126">
        <f t="shared" si="13"/>
        <v>0</v>
      </c>
      <c r="U55" s="129">
        <f t="shared" si="1"/>
        <v>0</v>
      </c>
      <c r="V55" s="129">
        <f t="shared" si="14"/>
        <v>0</v>
      </c>
      <c r="W55" s="129">
        <f t="shared" si="15"/>
        <v>0</v>
      </c>
      <c r="X55" s="129">
        <f t="shared" si="16"/>
        <v>0</v>
      </c>
      <c r="Y55" s="129">
        <f t="shared" si="17"/>
        <v>0</v>
      </c>
      <c r="Z55" s="129">
        <f>M55*0.2</f>
        <v>0</v>
      </c>
      <c r="AA55" s="129">
        <f>N55*0.2</f>
        <v>0</v>
      </c>
    </row>
    <row r="56" spans="1:27" s="100" customFormat="1" ht="12">
      <c r="A56" s="120"/>
      <c r="B56" s="121"/>
      <c r="C56" s="553"/>
      <c r="D56" s="99"/>
      <c r="E56" s="553"/>
      <c r="F56" s="99"/>
      <c r="G56" s="125">
        <f t="shared" si="3"/>
        <v>77994</v>
      </c>
      <c r="H56" s="174"/>
      <c r="I56" s="117"/>
      <c r="J56" s="184"/>
      <c r="K56" s="117"/>
      <c r="L56" s="184"/>
      <c r="M56" s="131"/>
      <c r="N56" s="184"/>
      <c r="O56" s="130"/>
      <c r="P56" s="122">
        <f t="shared" si="4"/>
        <v>0</v>
      </c>
      <c r="Q56" s="122">
        <f t="shared" si="5"/>
        <v>0</v>
      </c>
      <c r="R56" s="117"/>
      <c r="S56" s="117"/>
      <c r="T56" s="126">
        <f t="shared" si="13"/>
        <v>0</v>
      </c>
      <c r="U56" s="129">
        <f t="shared" si="1"/>
        <v>0</v>
      </c>
      <c r="V56" s="129">
        <f t="shared" si="14"/>
        <v>0</v>
      </c>
      <c r="W56" s="129">
        <f t="shared" si="15"/>
        <v>0</v>
      </c>
      <c r="X56" s="129">
        <f t="shared" si="16"/>
        <v>0</v>
      </c>
      <c r="Y56" s="129">
        <f t="shared" si="17"/>
        <v>0</v>
      </c>
      <c r="Z56" s="129">
        <f>M56*0.2</f>
        <v>0</v>
      </c>
      <c r="AA56" s="129">
        <f>N56*0.2</f>
        <v>0</v>
      </c>
    </row>
    <row r="57" spans="1:27" s="100" customFormat="1" ht="12">
      <c r="A57" s="120"/>
      <c r="B57" s="121"/>
      <c r="C57" s="553"/>
      <c r="D57" s="99"/>
      <c r="E57" s="553"/>
      <c r="F57" s="99"/>
      <c r="G57" s="125">
        <f t="shared" si="3"/>
        <v>77994</v>
      </c>
      <c r="H57" s="174"/>
      <c r="I57" s="117"/>
      <c r="J57" s="184"/>
      <c r="K57" s="117"/>
      <c r="L57" s="184"/>
      <c r="M57" s="131"/>
      <c r="N57" s="184"/>
      <c r="O57" s="130"/>
      <c r="P57" s="122">
        <f t="shared" si="4"/>
        <v>0</v>
      </c>
      <c r="Q57" s="122">
        <f t="shared" si="5"/>
        <v>0</v>
      </c>
      <c r="R57" s="117"/>
      <c r="S57" s="117"/>
      <c r="T57" s="126">
        <f>H57+((I57+K57)/60)*50</f>
        <v>0</v>
      </c>
      <c r="U57" s="129">
        <f t="shared" si="1"/>
        <v>0</v>
      </c>
      <c r="V57" s="129">
        <f>I57*0.36</f>
        <v>0</v>
      </c>
      <c r="W57" s="129">
        <f>J57*0.2</f>
        <v>0</v>
      </c>
      <c r="X57" s="129">
        <f>K57*0.36</f>
        <v>0</v>
      </c>
      <c r="Y57" s="129">
        <f>L57*0.2</f>
        <v>0</v>
      </c>
      <c r="Z57" s="129">
        <f>M57*0.2</f>
        <v>0</v>
      </c>
      <c r="AA57" s="129">
        <f>N57*0.2</f>
        <v>0</v>
      </c>
    </row>
    <row r="58" spans="1:27" s="100" customFormat="1" ht="12">
      <c r="A58" s="120"/>
      <c r="B58" s="121"/>
      <c r="C58" s="553"/>
      <c r="D58" s="99"/>
      <c r="E58" s="553"/>
      <c r="F58" s="99"/>
      <c r="G58" s="125">
        <f t="shared" si="3"/>
        <v>77994</v>
      </c>
      <c r="H58" s="174"/>
      <c r="I58" s="117"/>
      <c r="J58" s="184"/>
      <c r="K58" s="117"/>
      <c r="L58" s="184"/>
      <c r="M58" s="131"/>
      <c r="N58" s="184"/>
      <c r="O58" s="130"/>
      <c r="P58" s="122">
        <f t="shared" si="4"/>
        <v>0</v>
      </c>
      <c r="Q58" s="122">
        <f t="shared" si="5"/>
        <v>0</v>
      </c>
      <c r="R58" s="117"/>
      <c r="S58" s="117"/>
      <c r="T58" s="126">
        <f aca="true" t="shared" si="25" ref="T58:T75">H58+((I58+K58)/60)*50</f>
        <v>0</v>
      </c>
      <c r="U58" s="129">
        <f t="shared" si="1"/>
        <v>0</v>
      </c>
      <c r="V58" s="129">
        <f aca="true" t="shared" si="26" ref="V58:V75">I58*0.36</f>
        <v>0</v>
      </c>
      <c r="W58" s="129">
        <f aca="true" t="shared" si="27" ref="W58:W75">J58*0.2</f>
        <v>0</v>
      </c>
      <c r="X58" s="129">
        <f aca="true" t="shared" si="28" ref="X58:X75">K58*0.36</f>
        <v>0</v>
      </c>
      <c r="Y58" s="129">
        <f aca="true" t="shared" si="29" ref="Y58:Y75">L58*0.2</f>
        <v>0</v>
      </c>
      <c r="Z58" s="129">
        <f aca="true" t="shared" si="30" ref="Z58:Z75">M58*0.2</f>
        <v>0</v>
      </c>
      <c r="AA58" s="129">
        <f aca="true" t="shared" si="31" ref="AA58:AA75">N58*0.2</f>
        <v>0</v>
      </c>
    </row>
    <row r="59" spans="1:27" s="100" customFormat="1" ht="12">
      <c r="A59" s="120"/>
      <c r="B59" s="121"/>
      <c r="C59" s="553"/>
      <c r="D59" s="99"/>
      <c r="E59" s="553"/>
      <c r="F59" s="99"/>
      <c r="G59" s="125">
        <f t="shared" si="3"/>
        <v>77994</v>
      </c>
      <c r="H59" s="174"/>
      <c r="I59" s="117"/>
      <c r="J59" s="184"/>
      <c r="K59" s="117"/>
      <c r="L59" s="184"/>
      <c r="M59" s="131"/>
      <c r="N59" s="184"/>
      <c r="O59" s="130"/>
      <c r="P59" s="122">
        <f t="shared" si="4"/>
        <v>0</v>
      </c>
      <c r="Q59" s="122">
        <f t="shared" si="5"/>
        <v>0</v>
      </c>
      <c r="R59" s="117"/>
      <c r="S59" s="117"/>
      <c r="T59" s="126">
        <f t="shared" si="25"/>
        <v>0</v>
      </c>
      <c r="U59" s="129">
        <f t="shared" si="1"/>
        <v>0</v>
      </c>
      <c r="V59" s="129">
        <f t="shared" si="26"/>
        <v>0</v>
      </c>
      <c r="W59" s="129">
        <f t="shared" si="27"/>
        <v>0</v>
      </c>
      <c r="X59" s="129">
        <f t="shared" si="28"/>
        <v>0</v>
      </c>
      <c r="Y59" s="129">
        <f t="shared" si="29"/>
        <v>0</v>
      </c>
      <c r="Z59" s="129">
        <f t="shared" si="30"/>
        <v>0</v>
      </c>
      <c r="AA59" s="129">
        <f t="shared" si="31"/>
        <v>0</v>
      </c>
    </row>
    <row r="60" spans="1:27" s="100" customFormat="1" ht="12">
      <c r="A60" s="120"/>
      <c r="B60" s="121"/>
      <c r="C60" s="553"/>
      <c r="D60" s="99"/>
      <c r="E60" s="553"/>
      <c r="F60" s="99"/>
      <c r="G60" s="125">
        <f t="shared" si="3"/>
        <v>77994</v>
      </c>
      <c r="H60" s="174"/>
      <c r="I60" s="117"/>
      <c r="J60" s="184"/>
      <c r="K60" s="117"/>
      <c r="L60" s="184"/>
      <c r="M60" s="131"/>
      <c r="N60" s="184"/>
      <c r="O60" s="130"/>
      <c r="P60" s="122">
        <f t="shared" si="4"/>
        <v>0</v>
      </c>
      <c r="Q60" s="122">
        <f t="shared" si="5"/>
        <v>0</v>
      </c>
      <c r="R60" s="117"/>
      <c r="S60" s="117"/>
      <c r="T60" s="126">
        <f t="shared" si="25"/>
        <v>0</v>
      </c>
      <c r="U60" s="129">
        <f t="shared" si="1"/>
        <v>0</v>
      </c>
      <c r="V60" s="129">
        <f t="shared" si="26"/>
        <v>0</v>
      </c>
      <c r="W60" s="129">
        <f t="shared" si="27"/>
        <v>0</v>
      </c>
      <c r="X60" s="129">
        <f t="shared" si="28"/>
        <v>0</v>
      </c>
      <c r="Y60" s="129">
        <f t="shared" si="29"/>
        <v>0</v>
      </c>
      <c r="Z60" s="129">
        <f t="shared" si="30"/>
        <v>0</v>
      </c>
      <c r="AA60" s="129">
        <f t="shared" si="31"/>
        <v>0</v>
      </c>
    </row>
    <row r="61" spans="1:27" s="100" customFormat="1" ht="12">
      <c r="A61" s="120"/>
      <c r="B61" s="121"/>
      <c r="C61" s="553"/>
      <c r="D61" s="99"/>
      <c r="E61" s="553"/>
      <c r="F61" s="99"/>
      <c r="G61" s="125">
        <f t="shared" si="3"/>
        <v>77994</v>
      </c>
      <c r="H61" s="174"/>
      <c r="I61" s="117"/>
      <c r="J61" s="184"/>
      <c r="K61" s="117"/>
      <c r="L61" s="184"/>
      <c r="M61" s="131"/>
      <c r="N61" s="184"/>
      <c r="O61" s="130"/>
      <c r="P61" s="122">
        <f t="shared" si="4"/>
        <v>0</v>
      </c>
      <c r="Q61" s="122">
        <f t="shared" si="5"/>
        <v>0</v>
      </c>
      <c r="R61" s="117"/>
      <c r="S61" s="117"/>
      <c r="T61" s="126">
        <f t="shared" si="25"/>
        <v>0</v>
      </c>
      <c r="U61" s="129">
        <f t="shared" si="1"/>
        <v>0</v>
      </c>
      <c r="V61" s="129">
        <f t="shared" si="26"/>
        <v>0</v>
      </c>
      <c r="W61" s="129">
        <f t="shared" si="27"/>
        <v>0</v>
      </c>
      <c r="X61" s="129">
        <f t="shared" si="28"/>
        <v>0</v>
      </c>
      <c r="Y61" s="129">
        <f t="shared" si="29"/>
        <v>0</v>
      </c>
      <c r="Z61" s="129">
        <f t="shared" si="30"/>
        <v>0</v>
      </c>
      <c r="AA61" s="129">
        <f t="shared" si="31"/>
        <v>0</v>
      </c>
    </row>
    <row r="62" spans="1:27" s="100" customFormat="1" ht="12">
      <c r="A62" s="120"/>
      <c r="B62" s="121"/>
      <c r="C62" s="553"/>
      <c r="D62" s="99"/>
      <c r="E62" s="553"/>
      <c r="F62" s="99"/>
      <c r="G62" s="125">
        <f t="shared" si="3"/>
        <v>77994</v>
      </c>
      <c r="H62" s="174"/>
      <c r="I62" s="117"/>
      <c r="J62" s="184"/>
      <c r="K62" s="117"/>
      <c r="L62" s="184"/>
      <c r="M62" s="131"/>
      <c r="N62" s="184"/>
      <c r="O62" s="130"/>
      <c r="P62" s="122">
        <f t="shared" si="4"/>
        <v>0</v>
      </c>
      <c r="Q62" s="122">
        <f t="shared" si="5"/>
        <v>0</v>
      </c>
      <c r="R62" s="117"/>
      <c r="S62" s="117"/>
      <c r="T62" s="126">
        <f t="shared" si="25"/>
        <v>0</v>
      </c>
      <c r="U62" s="129">
        <f t="shared" si="1"/>
        <v>0</v>
      </c>
      <c r="V62" s="129">
        <f t="shared" si="26"/>
        <v>0</v>
      </c>
      <c r="W62" s="129">
        <f t="shared" si="27"/>
        <v>0</v>
      </c>
      <c r="X62" s="129">
        <f t="shared" si="28"/>
        <v>0</v>
      </c>
      <c r="Y62" s="129">
        <f t="shared" si="29"/>
        <v>0</v>
      </c>
      <c r="Z62" s="129">
        <f t="shared" si="30"/>
        <v>0</v>
      </c>
      <c r="AA62" s="129">
        <f t="shared" si="31"/>
        <v>0</v>
      </c>
    </row>
    <row r="63" spans="1:27" s="100" customFormat="1" ht="12">
      <c r="A63" s="120"/>
      <c r="B63" s="121"/>
      <c r="C63" s="553"/>
      <c r="D63" s="99"/>
      <c r="E63" s="553"/>
      <c r="F63" s="99"/>
      <c r="G63" s="125">
        <f t="shared" si="3"/>
        <v>77994</v>
      </c>
      <c r="H63" s="174"/>
      <c r="I63" s="117"/>
      <c r="J63" s="184"/>
      <c r="K63" s="117"/>
      <c r="L63" s="184"/>
      <c r="M63" s="131"/>
      <c r="N63" s="184"/>
      <c r="O63" s="130"/>
      <c r="P63" s="122">
        <f t="shared" si="4"/>
        <v>0</v>
      </c>
      <c r="Q63" s="122">
        <f t="shared" si="5"/>
        <v>0</v>
      </c>
      <c r="R63" s="117"/>
      <c r="S63" s="117"/>
      <c r="T63" s="126">
        <f t="shared" si="25"/>
        <v>0</v>
      </c>
      <c r="U63" s="129">
        <f t="shared" si="1"/>
        <v>0</v>
      </c>
      <c r="V63" s="129">
        <f t="shared" si="26"/>
        <v>0</v>
      </c>
      <c r="W63" s="129">
        <f t="shared" si="27"/>
        <v>0</v>
      </c>
      <c r="X63" s="129">
        <f t="shared" si="28"/>
        <v>0</v>
      </c>
      <c r="Y63" s="129">
        <f t="shared" si="29"/>
        <v>0</v>
      </c>
      <c r="Z63" s="129">
        <f t="shared" si="30"/>
        <v>0</v>
      </c>
      <c r="AA63" s="129">
        <f t="shared" si="31"/>
        <v>0</v>
      </c>
    </row>
    <row r="64" spans="1:27" s="100" customFormat="1" ht="12">
      <c r="A64" s="120"/>
      <c r="B64" s="121"/>
      <c r="C64" s="553"/>
      <c r="D64" s="99"/>
      <c r="E64" s="553"/>
      <c r="F64" s="99"/>
      <c r="G64" s="125">
        <f t="shared" si="3"/>
        <v>77994</v>
      </c>
      <c r="H64" s="174"/>
      <c r="I64" s="117"/>
      <c r="J64" s="184"/>
      <c r="K64" s="117"/>
      <c r="L64" s="184"/>
      <c r="M64" s="131"/>
      <c r="N64" s="184"/>
      <c r="O64" s="130"/>
      <c r="P64" s="122">
        <f t="shared" si="4"/>
        <v>0</v>
      </c>
      <c r="Q64" s="122">
        <f t="shared" si="5"/>
        <v>0</v>
      </c>
      <c r="R64" s="117"/>
      <c r="S64" s="117"/>
      <c r="T64" s="126">
        <f t="shared" si="25"/>
        <v>0</v>
      </c>
      <c r="U64" s="129">
        <f t="shared" si="1"/>
        <v>0</v>
      </c>
      <c r="V64" s="129">
        <f t="shared" si="26"/>
        <v>0</v>
      </c>
      <c r="W64" s="129">
        <f t="shared" si="27"/>
        <v>0</v>
      </c>
      <c r="X64" s="129">
        <f t="shared" si="28"/>
        <v>0</v>
      </c>
      <c r="Y64" s="129">
        <f t="shared" si="29"/>
        <v>0</v>
      </c>
      <c r="Z64" s="129">
        <f t="shared" si="30"/>
        <v>0</v>
      </c>
      <c r="AA64" s="129">
        <f t="shared" si="31"/>
        <v>0</v>
      </c>
    </row>
    <row r="65" spans="1:27" s="100" customFormat="1" ht="12">
      <c r="A65" s="120"/>
      <c r="B65" s="121"/>
      <c r="C65" s="553"/>
      <c r="D65" s="99"/>
      <c r="E65" s="553"/>
      <c r="F65" s="99"/>
      <c r="G65" s="125">
        <f t="shared" si="3"/>
        <v>77994</v>
      </c>
      <c r="H65" s="174"/>
      <c r="I65" s="117"/>
      <c r="J65" s="184"/>
      <c r="K65" s="117"/>
      <c r="L65" s="184"/>
      <c r="M65" s="131"/>
      <c r="N65" s="184"/>
      <c r="O65" s="130"/>
      <c r="P65" s="122">
        <f t="shared" si="4"/>
        <v>0</v>
      </c>
      <c r="Q65" s="122">
        <f t="shared" si="5"/>
        <v>0</v>
      </c>
      <c r="R65" s="117"/>
      <c r="S65" s="117"/>
      <c r="T65" s="126">
        <f t="shared" si="25"/>
        <v>0</v>
      </c>
      <c r="U65" s="129">
        <f t="shared" si="1"/>
        <v>0</v>
      </c>
      <c r="V65" s="129">
        <f t="shared" si="26"/>
        <v>0</v>
      </c>
      <c r="W65" s="129">
        <f t="shared" si="27"/>
        <v>0</v>
      </c>
      <c r="X65" s="129">
        <f t="shared" si="28"/>
        <v>0</v>
      </c>
      <c r="Y65" s="129">
        <f t="shared" si="29"/>
        <v>0</v>
      </c>
      <c r="Z65" s="129">
        <f t="shared" si="30"/>
        <v>0</v>
      </c>
      <c r="AA65" s="129">
        <f t="shared" si="31"/>
        <v>0</v>
      </c>
    </row>
    <row r="66" spans="1:27" s="100" customFormat="1" ht="12">
      <c r="A66" s="120"/>
      <c r="B66" s="121"/>
      <c r="C66" s="553"/>
      <c r="D66" s="99"/>
      <c r="E66" s="553"/>
      <c r="F66" s="99"/>
      <c r="G66" s="125">
        <f t="shared" si="3"/>
        <v>77994</v>
      </c>
      <c r="H66" s="174"/>
      <c r="I66" s="117"/>
      <c r="J66" s="184"/>
      <c r="K66" s="117"/>
      <c r="L66" s="184"/>
      <c r="M66" s="131"/>
      <c r="N66" s="184"/>
      <c r="O66" s="130"/>
      <c r="P66" s="122">
        <f t="shared" si="4"/>
        <v>0</v>
      </c>
      <c r="Q66" s="122">
        <f t="shared" si="5"/>
        <v>0</v>
      </c>
      <c r="R66" s="117"/>
      <c r="S66" s="117"/>
      <c r="T66" s="126">
        <f t="shared" si="25"/>
        <v>0</v>
      </c>
      <c r="U66" s="129">
        <f t="shared" si="1"/>
        <v>0</v>
      </c>
      <c r="V66" s="129">
        <f t="shared" si="26"/>
        <v>0</v>
      </c>
      <c r="W66" s="129">
        <f t="shared" si="27"/>
        <v>0</v>
      </c>
      <c r="X66" s="129">
        <f t="shared" si="28"/>
        <v>0</v>
      </c>
      <c r="Y66" s="129">
        <f t="shared" si="29"/>
        <v>0</v>
      </c>
      <c r="Z66" s="129">
        <f t="shared" si="30"/>
        <v>0</v>
      </c>
      <c r="AA66" s="129">
        <f t="shared" si="31"/>
        <v>0</v>
      </c>
    </row>
    <row r="67" spans="1:27" s="100" customFormat="1" ht="12">
      <c r="A67" s="120"/>
      <c r="B67" s="121"/>
      <c r="C67" s="553"/>
      <c r="D67" s="99"/>
      <c r="E67" s="553"/>
      <c r="F67" s="99"/>
      <c r="G67" s="125">
        <f t="shared" si="3"/>
        <v>77994</v>
      </c>
      <c r="H67" s="174"/>
      <c r="I67" s="117"/>
      <c r="J67" s="184"/>
      <c r="K67" s="117"/>
      <c r="L67" s="184"/>
      <c r="M67" s="131"/>
      <c r="N67" s="184"/>
      <c r="O67" s="130"/>
      <c r="P67" s="122">
        <f t="shared" si="4"/>
        <v>0</v>
      </c>
      <c r="Q67" s="122">
        <f t="shared" si="5"/>
        <v>0</v>
      </c>
      <c r="R67" s="117"/>
      <c r="S67" s="117"/>
      <c r="T67" s="126">
        <f t="shared" si="25"/>
        <v>0</v>
      </c>
      <c r="U67" s="129">
        <f t="shared" si="1"/>
        <v>0</v>
      </c>
      <c r="V67" s="129">
        <f t="shared" si="26"/>
        <v>0</v>
      </c>
      <c r="W67" s="129">
        <f t="shared" si="27"/>
        <v>0</v>
      </c>
      <c r="X67" s="129">
        <f t="shared" si="28"/>
        <v>0</v>
      </c>
      <c r="Y67" s="129">
        <f t="shared" si="29"/>
        <v>0</v>
      </c>
      <c r="Z67" s="129">
        <f t="shared" si="30"/>
        <v>0</v>
      </c>
      <c r="AA67" s="129">
        <f t="shared" si="31"/>
        <v>0</v>
      </c>
    </row>
    <row r="68" spans="1:27" s="100" customFormat="1" ht="12">
      <c r="A68" s="120"/>
      <c r="B68" s="121"/>
      <c r="C68" s="553"/>
      <c r="D68" s="99"/>
      <c r="E68" s="553"/>
      <c r="F68" s="99"/>
      <c r="G68" s="125">
        <f t="shared" si="3"/>
        <v>77994</v>
      </c>
      <c r="H68" s="174"/>
      <c r="I68" s="117"/>
      <c r="J68" s="184"/>
      <c r="K68" s="117"/>
      <c r="L68" s="184"/>
      <c r="M68" s="131"/>
      <c r="N68" s="184"/>
      <c r="O68" s="130"/>
      <c r="P68" s="122">
        <f t="shared" si="4"/>
        <v>0</v>
      </c>
      <c r="Q68" s="122">
        <f t="shared" si="5"/>
        <v>0</v>
      </c>
      <c r="R68" s="117"/>
      <c r="S68" s="117"/>
      <c r="T68" s="126">
        <f t="shared" si="25"/>
        <v>0</v>
      </c>
      <c r="U68" s="129">
        <f t="shared" si="1"/>
        <v>0</v>
      </c>
      <c r="V68" s="129">
        <f t="shared" si="26"/>
        <v>0</v>
      </c>
      <c r="W68" s="129">
        <f t="shared" si="27"/>
        <v>0</v>
      </c>
      <c r="X68" s="129">
        <f t="shared" si="28"/>
        <v>0</v>
      </c>
      <c r="Y68" s="129">
        <f t="shared" si="29"/>
        <v>0</v>
      </c>
      <c r="Z68" s="129">
        <f t="shared" si="30"/>
        <v>0</v>
      </c>
      <c r="AA68" s="129">
        <f t="shared" si="31"/>
        <v>0</v>
      </c>
    </row>
    <row r="69" spans="1:27" s="100" customFormat="1" ht="12">
      <c r="A69" s="120"/>
      <c r="B69" s="121"/>
      <c r="C69" s="553"/>
      <c r="D69" s="99"/>
      <c r="E69" s="553"/>
      <c r="F69" s="99"/>
      <c r="G69" s="125">
        <f t="shared" si="3"/>
        <v>77994</v>
      </c>
      <c r="H69" s="174"/>
      <c r="I69" s="117"/>
      <c r="J69" s="184"/>
      <c r="K69" s="117"/>
      <c r="L69" s="184"/>
      <c r="M69" s="131"/>
      <c r="N69" s="184"/>
      <c r="O69" s="130"/>
      <c r="P69" s="122">
        <f t="shared" si="4"/>
        <v>0</v>
      </c>
      <c r="Q69" s="122">
        <f t="shared" si="5"/>
        <v>0</v>
      </c>
      <c r="R69" s="117"/>
      <c r="S69" s="117"/>
      <c r="T69" s="126">
        <f t="shared" si="25"/>
        <v>0</v>
      </c>
      <c r="U69" s="129">
        <f t="shared" si="1"/>
        <v>0</v>
      </c>
      <c r="V69" s="129">
        <f t="shared" si="26"/>
        <v>0</v>
      </c>
      <c r="W69" s="129">
        <f t="shared" si="27"/>
        <v>0</v>
      </c>
      <c r="X69" s="129">
        <f t="shared" si="28"/>
        <v>0</v>
      </c>
      <c r="Y69" s="129">
        <f t="shared" si="29"/>
        <v>0</v>
      </c>
      <c r="Z69" s="129">
        <f t="shared" si="30"/>
        <v>0</v>
      </c>
      <c r="AA69" s="129">
        <f t="shared" si="31"/>
        <v>0</v>
      </c>
    </row>
    <row r="70" spans="1:27" s="100" customFormat="1" ht="12">
      <c r="A70" s="120"/>
      <c r="B70" s="121"/>
      <c r="C70" s="553"/>
      <c r="D70" s="99"/>
      <c r="E70" s="553"/>
      <c r="F70" s="99"/>
      <c r="G70" s="125">
        <f t="shared" si="3"/>
        <v>77994</v>
      </c>
      <c r="H70" s="174"/>
      <c r="I70" s="117"/>
      <c r="J70" s="184"/>
      <c r="K70" s="117"/>
      <c r="L70" s="184"/>
      <c r="M70" s="131"/>
      <c r="N70" s="184"/>
      <c r="O70" s="130"/>
      <c r="P70" s="122">
        <f t="shared" si="4"/>
        <v>0</v>
      </c>
      <c r="Q70" s="122">
        <f t="shared" si="5"/>
        <v>0</v>
      </c>
      <c r="R70" s="117"/>
      <c r="S70" s="117"/>
      <c r="T70" s="126">
        <f t="shared" si="25"/>
        <v>0</v>
      </c>
      <c r="U70" s="129">
        <f t="shared" si="1"/>
        <v>0</v>
      </c>
      <c r="V70" s="129">
        <f t="shared" si="26"/>
        <v>0</v>
      </c>
      <c r="W70" s="129">
        <f t="shared" si="27"/>
        <v>0</v>
      </c>
      <c r="X70" s="129">
        <f t="shared" si="28"/>
        <v>0</v>
      </c>
      <c r="Y70" s="129">
        <f t="shared" si="29"/>
        <v>0</v>
      </c>
      <c r="Z70" s="129">
        <f t="shared" si="30"/>
        <v>0</v>
      </c>
      <c r="AA70" s="129">
        <f t="shared" si="31"/>
        <v>0</v>
      </c>
    </row>
    <row r="71" spans="1:27" s="100" customFormat="1" ht="12">
      <c r="A71" s="120"/>
      <c r="B71" s="121"/>
      <c r="C71" s="553"/>
      <c r="D71" s="99"/>
      <c r="E71" s="553"/>
      <c r="F71" s="99"/>
      <c r="G71" s="125">
        <f t="shared" si="3"/>
        <v>77994</v>
      </c>
      <c r="H71" s="174"/>
      <c r="I71" s="117"/>
      <c r="J71" s="184"/>
      <c r="K71" s="117"/>
      <c r="L71" s="184"/>
      <c r="M71" s="131"/>
      <c r="N71" s="184"/>
      <c r="O71" s="130"/>
      <c r="P71" s="122">
        <f t="shared" si="4"/>
        <v>0</v>
      </c>
      <c r="Q71" s="122">
        <f t="shared" si="5"/>
        <v>0</v>
      </c>
      <c r="R71" s="117"/>
      <c r="S71" s="117"/>
      <c r="T71" s="126">
        <f t="shared" si="25"/>
        <v>0</v>
      </c>
      <c r="U71" s="129">
        <f t="shared" si="1"/>
        <v>0</v>
      </c>
      <c r="V71" s="129">
        <f t="shared" si="26"/>
        <v>0</v>
      </c>
      <c r="W71" s="129">
        <f t="shared" si="27"/>
        <v>0</v>
      </c>
      <c r="X71" s="129">
        <f t="shared" si="28"/>
        <v>0</v>
      </c>
      <c r="Y71" s="129">
        <f t="shared" si="29"/>
        <v>0</v>
      </c>
      <c r="Z71" s="129">
        <f t="shared" si="30"/>
        <v>0</v>
      </c>
      <c r="AA71" s="129">
        <f t="shared" si="31"/>
        <v>0</v>
      </c>
    </row>
    <row r="72" spans="1:27" s="100" customFormat="1" ht="12">
      <c r="A72" s="120"/>
      <c r="B72" s="121"/>
      <c r="C72" s="553"/>
      <c r="D72" s="99"/>
      <c r="E72" s="553"/>
      <c r="F72" s="99"/>
      <c r="G72" s="125">
        <f t="shared" si="3"/>
        <v>77994</v>
      </c>
      <c r="H72" s="174"/>
      <c r="I72" s="117"/>
      <c r="J72" s="184"/>
      <c r="K72" s="117"/>
      <c r="L72" s="184"/>
      <c r="M72" s="131"/>
      <c r="N72" s="184"/>
      <c r="O72" s="130"/>
      <c r="P72" s="122">
        <f t="shared" si="4"/>
        <v>0</v>
      </c>
      <c r="Q72" s="122">
        <f t="shared" si="5"/>
        <v>0</v>
      </c>
      <c r="R72" s="117"/>
      <c r="S72" s="117"/>
      <c r="T72" s="126">
        <f t="shared" si="25"/>
        <v>0</v>
      </c>
      <c r="U72" s="129">
        <f t="shared" si="1"/>
        <v>0</v>
      </c>
      <c r="V72" s="129">
        <f t="shared" si="26"/>
        <v>0</v>
      </c>
      <c r="W72" s="129">
        <f t="shared" si="27"/>
        <v>0</v>
      </c>
      <c r="X72" s="129">
        <f t="shared" si="28"/>
        <v>0</v>
      </c>
      <c r="Y72" s="129">
        <f t="shared" si="29"/>
        <v>0</v>
      </c>
      <c r="Z72" s="129">
        <f t="shared" si="30"/>
        <v>0</v>
      </c>
      <c r="AA72" s="129">
        <f t="shared" si="31"/>
        <v>0</v>
      </c>
    </row>
    <row r="73" spans="1:27" s="100" customFormat="1" ht="12">
      <c r="A73" s="120"/>
      <c r="B73" s="121"/>
      <c r="C73" s="553"/>
      <c r="D73" s="99"/>
      <c r="E73" s="553"/>
      <c r="F73" s="99"/>
      <c r="G73" s="125">
        <f t="shared" si="3"/>
        <v>77994</v>
      </c>
      <c r="H73" s="174"/>
      <c r="I73" s="117"/>
      <c r="J73" s="184"/>
      <c r="K73" s="117"/>
      <c r="L73" s="184"/>
      <c r="M73" s="131"/>
      <c r="N73" s="184"/>
      <c r="O73" s="130"/>
      <c r="P73" s="122">
        <f t="shared" si="4"/>
        <v>0</v>
      </c>
      <c r="Q73" s="122">
        <f t="shared" si="5"/>
        <v>0</v>
      </c>
      <c r="R73" s="117"/>
      <c r="S73" s="117"/>
      <c r="T73" s="126">
        <f t="shared" si="25"/>
        <v>0</v>
      </c>
      <c r="U73" s="129">
        <f t="shared" si="1"/>
        <v>0</v>
      </c>
      <c r="V73" s="129">
        <f t="shared" si="26"/>
        <v>0</v>
      </c>
      <c r="W73" s="129">
        <f t="shared" si="27"/>
        <v>0</v>
      </c>
      <c r="X73" s="129">
        <f t="shared" si="28"/>
        <v>0</v>
      </c>
      <c r="Y73" s="129">
        <f t="shared" si="29"/>
        <v>0</v>
      </c>
      <c r="Z73" s="129">
        <f t="shared" si="30"/>
        <v>0</v>
      </c>
      <c r="AA73" s="129">
        <f t="shared" si="31"/>
        <v>0</v>
      </c>
    </row>
    <row r="74" spans="1:27" s="100" customFormat="1" ht="12">
      <c r="A74" s="120"/>
      <c r="B74" s="121"/>
      <c r="C74" s="553"/>
      <c r="D74" s="99"/>
      <c r="E74" s="553"/>
      <c r="F74" s="99"/>
      <c r="G74" s="125">
        <f t="shared" si="3"/>
        <v>77994</v>
      </c>
      <c r="H74" s="174"/>
      <c r="I74" s="117"/>
      <c r="J74" s="184"/>
      <c r="K74" s="117"/>
      <c r="L74" s="184"/>
      <c r="M74" s="131"/>
      <c r="N74" s="184"/>
      <c r="O74" s="130"/>
      <c r="P74" s="122">
        <f t="shared" si="4"/>
        <v>0</v>
      </c>
      <c r="Q74" s="122">
        <f t="shared" si="5"/>
        <v>0</v>
      </c>
      <c r="R74" s="117"/>
      <c r="S74" s="117"/>
      <c r="T74" s="126">
        <f t="shared" si="25"/>
        <v>0</v>
      </c>
      <c r="U74" s="129">
        <f t="shared" si="1"/>
        <v>0</v>
      </c>
      <c r="V74" s="129">
        <f t="shared" si="26"/>
        <v>0</v>
      </c>
      <c r="W74" s="129">
        <f t="shared" si="27"/>
        <v>0</v>
      </c>
      <c r="X74" s="129">
        <f t="shared" si="28"/>
        <v>0</v>
      </c>
      <c r="Y74" s="129">
        <f t="shared" si="29"/>
        <v>0</v>
      </c>
      <c r="Z74" s="129">
        <f t="shared" si="30"/>
        <v>0</v>
      </c>
      <c r="AA74" s="129">
        <f t="shared" si="31"/>
        <v>0</v>
      </c>
    </row>
    <row r="75" spans="1:27" s="100" customFormat="1" ht="12">
      <c r="A75" s="120"/>
      <c r="B75" s="121"/>
      <c r="C75" s="553"/>
      <c r="D75" s="99"/>
      <c r="E75" s="553"/>
      <c r="F75" s="99"/>
      <c r="G75" s="125">
        <f t="shared" si="3"/>
        <v>77994</v>
      </c>
      <c r="H75" s="174"/>
      <c r="I75" s="117"/>
      <c r="J75" s="184"/>
      <c r="K75" s="117"/>
      <c r="L75" s="184"/>
      <c r="M75" s="131"/>
      <c r="N75" s="184"/>
      <c r="O75" s="130"/>
      <c r="P75" s="122">
        <f t="shared" si="4"/>
        <v>0</v>
      </c>
      <c r="Q75" s="122">
        <f t="shared" si="5"/>
        <v>0</v>
      </c>
      <c r="R75" s="117"/>
      <c r="S75" s="117"/>
      <c r="T75" s="126">
        <f t="shared" si="25"/>
        <v>0</v>
      </c>
      <c r="U75" s="129">
        <f t="shared" si="1"/>
        <v>0</v>
      </c>
      <c r="V75" s="129">
        <f t="shared" si="26"/>
        <v>0</v>
      </c>
      <c r="W75" s="129">
        <f t="shared" si="27"/>
        <v>0</v>
      </c>
      <c r="X75" s="129">
        <f t="shared" si="28"/>
        <v>0</v>
      </c>
      <c r="Y75" s="129">
        <f t="shared" si="29"/>
        <v>0</v>
      </c>
      <c r="Z75" s="129">
        <f t="shared" si="30"/>
        <v>0</v>
      </c>
      <c r="AA75" s="129">
        <f t="shared" si="31"/>
        <v>0</v>
      </c>
    </row>
    <row r="76" spans="1:27" s="100" customFormat="1" ht="12">
      <c r="A76" s="120"/>
      <c r="B76" s="121"/>
      <c r="C76" s="553"/>
      <c r="D76" s="99"/>
      <c r="E76" s="553"/>
      <c r="F76" s="99"/>
      <c r="G76" s="125">
        <f t="shared" si="3"/>
        <v>77994</v>
      </c>
      <c r="H76" s="174"/>
      <c r="I76" s="117"/>
      <c r="J76" s="184"/>
      <c r="K76" s="117"/>
      <c r="L76" s="184"/>
      <c r="M76" s="131"/>
      <c r="N76" s="184"/>
      <c r="O76" s="130"/>
      <c r="P76" s="122">
        <f t="shared" si="4"/>
        <v>0</v>
      </c>
      <c r="Q76" s="122">
        <f t="shared" si="5"/>
        <v>0</v>
      </c>
      <c r="R76" s="117"/>
      <c r="S76" s="117"/>
      <c r="T76" s="126">
        <f aca="true" t="shared" si="32" ref="T76:T86">H76+((I76+K76)/60)*50</f>
        <v>0</v>
      </c>
      <c r="U76" s="129">
        <f t="shared" si="1"/>
        <v>0</v>
      </c>
      <c r="V76" s="129">
        <f aca="true" t="shared" si="33" ref="V76:V86">I76*0.36</f>
        <v>0</v>
      </c>
      <c r="W76" s="129">
        <f aca="true" t="shared" si="34" ref="W76:W86">J76*0.2</f>
        <v>0</v>
      </c>
      <c r="X76" s="129">
        <f aca="true" t="shared" si="35" ref="X76:X86">K76*0.36</f>
        <v>0</v>
      </c>
      <c r="Y76" s="129">
        <f aca="true" t="shared" si="36" ref="Y76:Y86">L76*0.2</f>
        <v>0</v>
      </c>
      <c r="Z76" s="129">
        <f aca="true" t="shared" si="37" ref="Z76:Z86">M76*0.2</f>
        <v>0</v>
      </c>
      <c r="AA76" s="129">
        <f aca="true" t="shared" si="38" ref="AA76:AA86">N76*0.2</f>
        <v>0</v>
      </c>
    </row>
    <row r="77" spans="1:27" s="100" customFormat="1" ht="12">
      <c r="A77" s="120"/>
      <c r="B77" s="121"/>
      <c r="C77" s="553"/>
      <c r="D77" s="99"/>
      <c r="E77" s="553"/>
      <c r="F77" s="99"/>
      <c r="G77" s="125">
        <f t="shared" si="3"/>
        <v>77994</v>
      </c>
      <c r="H77" s="174"/>
      <c r="I77" s="117"/>
      <c r="J77" s="184"/>
      <c r="K77" s="117"/>
      <c r="L77" s="184"/>
      <c r="M77" s="131"/>
      <c r="N77" s="184"/>
      <c r="O77" s="130"/>
      <c r="P77" s="122">
        <f t="shared" si="4"/>
        <v>0</v>
      </c>
      <c r="Q77" s="122">
        <f t="shared" si="5"/>
        <v>0</v>
      </c>
      <c r="R77" s="117"/>
      <c r="S77" s="117"/>
      <c r="T77" s="126">
        <f t="shared" si="32"/>
        <v>0</v>
      </c>
      <c r="U77" s="129">
        <f t="shared" si="1"/>
        <v>0</v>
      </c>
      <c r="V77" s="129">
        <f t="shared" si="33"/>
        <v>0</v>
      </c>
      <c r="W77" s="129">
        <f t="shared" si="34"/>
        <v>0</v>
      </c>
      <c r="X77" s="129">
        <f t="shared" si="35"/>
        <v>0</v>
      </c>
      <c r="Y77" s="129">
        <f t="shared" si="36"/>
        <v>0</v>
      </c>
      <c r="Z77" s="129">
        <f t="shared" si="37"/>
        <v>0</v>
      </c>
      <c r="AA77" s="129">
        <f t="shared" si="38"/>
        <v>0</v>
      </c>
    </row>
    <row r="78" spans="1:27" s="100" customFormat="1" ht="12">
      <c r="A78" s="120"/>
      <c r="B78" s="121"/>
      <c r="C78" s="553"/>
      <c r="D78" s="99"/>
      <c r="E78" s="553"/>
      <c r="F78" s="99"/>
      <c r="G78" s="125">
        <f t="shared" si="3"/>
        <v>77994</v>
      </c>
      <c r="H78" s="174"/>
      <c r="I78" s="117"/>
      <c r="J78" s="184"/>
      <c r="K78" s="117"/>
      <c r="L78" s="184"/>
      <c r="M78" s="131"/>
      <c r="N78" s="184"/>
      <c r="O78" s="130"/>
      <c r="P78" s="122">
        <f t="shared" si="4"/>
        <v>0</v>
      </c>
      <c r="Q78" s="122">
        <f t="shared" si="5"/>
        <v>0</v>
      </c>
      <c r="R78" s="117"/>
      <c r="S78" s="117"/>
      <c r="T78" s="126">
        <f t="shared" si="32"/>
        <v>0</v>
      </c>
      <c r="U78" s="129">
        <f t="shared" si="1"/>
        <v>0</v>
      </c>
      <c r="V78" s="129">
        <f t="shared" si="33"/>
        <v>0</v>
      </c>
      <c r="W78" s="129">
        <f t="shared" si="34"/>
        <v>0</v>
      </c>
      <c r="X78" s="129">
        <f t="shared" si="35"/>
        <v>0</v>
      </c>
      <c r="Y78" s="129">
        <f t="shared" si="36"/>
        <v>0</v>
      </c>
      <c r="Z78" s="129">
        <f t="shared" si="37"/>
        <v>0</v>
      </c>
      <c r="AA78" s="129">
        <f t="shared" si="38"/>
        <v>0</v>
      </c>
    </row>
    <row r="79" spans="1:27" s="100" customFormat="1" ht="12">
      <c r="A79" s="120"/>
      <c r="B79" s="121"/>
      <c r="C79" s="553"/>
      <c r="D79" s="99"/>
      <c r="E79" s="553"/>
      <c r="F79" s="99"/>
      <c r="G79" s="125">
        <f t="shared" si="3"/>
        <v>77994</v>
      </c>
      <c r="H79" s="174"/>
      <c r="I79" s="117"/>
      <c r="J79" s="184"/>
      <c r="K79" s="117"/>
      <c r="L79" s="184"/>
      <c r="M79" s="131"/>
      <c r="N79" s="184"/>
      <c r="O79" s="130"/>
      <c r="P79" s="122">
        <f t="shared" si="4"/>
        <v>0</v>
      </c>
      <c r="Q79" s="122">
        <f t="shared" si="5"/>
        <v>0</v>
      </c>
      <c r="R79" s="117"/>
      <c r="S79" s="117"/>
      <c r="T79" s="126">
        <f t="shared" si="32"/>
        <v>0</v>
      </c>
      <c r="U79" s="129">
        <f t="shared" si="1"/>
        <v>0</v>
      </c>
      <c r="V79" s="129">
        <f t="shared" si="33"/>
        <v>0</v>
      </c>
      <c r="W79" s="129">
        <f t="shared" si="34"/>
        <v>0</v>
      </c>
      <c r="X79" s="129">
        <f t="shared" si="35"/>
        <v>0</v>
      </c>
      <c r="Y79" s="129">
        <f t="shared" si="36"/>
        <v>0</v>
      </c>
      <c r="Z79" s="129">
        <f t="shared" si="37"/>
        <v>0</v>
      </c>
      <c r="AA79" s="129">
        <f t="shared" si="38"/>
        <v>0</v>
      </c>
    </row>
    <row r="80" spans="1:27" s="100" customFormat="1" ht="12">
      <c r="A80" s="120"/>
      <c r="B80" s="121"/>
      <c r="C80" s="553"/>
      <c r="D80" s="99"/>
      <c r="E80" s="553"/>
      <c r="F80" s="99"/>
      <c r="G80" s="125">
        <f t="shared" si="3"/>
        <v>77994</v>
      </c>
      <c r="H80" s="174"/>
      <c r="I80" s="117"/>
      <c r="J80" s="184"/>
      <c r="K80" s="117"/>
      <c r="L80" s="184"/>
      <c r="M80" s="131"/>
      <c r="N80" s="184"/>
      <c r="O80" s="130"/>
      <c r="P80" s="122">
        <f t="shared" si="4"/>
        <v>0</v>
      </c>
      <c r="Q80" s="122">
        <f t="shared" si="5"/>
        <v>0</v>
      </c>
      <c r="R80" s="117"/>
      <c r="S80" s="117"/>
      <c r="T80" s="126">
        <f t="shared" si="32"/>
        <v>0</v>
      </c>
      <c r="U80" s="129">
        <f t="shared" si="1"/>
        <v>0</v>
      </c>
      <c r="V80" s="129">
        <f t="shared" si="33"/>
        <v>0</v>
      </c>
      <c r="W80" s="129">
        <f t="shared" si="34"/>
        <v>0</v>
      </c>
      <c r="X80" s="129">
        <f t="shared" si="35"/>
        <v>0</v>
      </c>
      <c r="Y80" s="129">
        <f t="shared" si="36"/>
        <v>0</v>
      </c>
      <c r="Z80" s="129">
        <f t="shared" si="37"/>
        <v>0</v>
      </c>
      <c r="AA80" s="129">
        <f t="shared" si="38"/>
        <v>0</v>
      </c>
    </row>
    <row r="81" spans="1:27" s="100" customFormat="1" ht="12">
      <c r="A81" s="120"/>
      <c r="B81" s="121"/>
      <c r="C81" s="553"/>
      <c r="D81" s="99"/>
      <c r="E81" s="553"/>
      <c r="F81" s="99"/>
      <c r="G81" s="125">
        <f t="shared" si="3"/>
        <v>77994</v>
      </c>
      <c r="H81" s="174"/>
      <c r="I81" s="117"/>
      <c r="J81" s="184"/>
      <c r="K81" s="117"/>
      <c r="L81" s="184"/>
      <c r="M81" s="131"/>
      <c r="N81" s="184"/>
      <c r="O81" s="130"/>
      <c r="P81" s="122">
        <f t="shared" si="4"/>
        <v>0</v>
      </c>
      <c r="Q81" s="122">
        <f t="shared" si="5"/>
        <v>0</v>
      </c>
      <c r="R81" s="117"/>
      <c r="S81" s="117"/>
      <c r="T81" s="126">
        <f t="shared" si="32"/>
        <v>0</v>
      </c>
      <c r="U81" s="129">
        <f t="shared" si="1"/>
        <v>0</v>
      </c>
      <c r="V81" s="129">
        <f t="shared" si="33"/>
        <v>0</v>
      </c>
      <c r="W81" s="129">
        <f t="shared" si="34"/>
        <v>0</v>
      </c>
      <c r="X81" s="129">
        <f t="shared" si="35"/>
        <v>0</v>
      </c>
      <c r="Y81" s="129">
        <f t="shared" si="36"/>
        <v>0</v>
      </c>
      <c r="Z81" s="129">
        <f t="shared" si="37"/>
        <v>0</v>
      </c>
      <c r="AA81" s="129">
        <f t="shared" si="38"/>
        <v>0</v>
      </c>
    </row>
    <row r="82" spans="1:27" s="100" customFormat="1" ht="12">
      <c r="A82" s="120"/>
      <c r="B82" s="121"/>
      <c r="C82" s="553"/>
      <c r="D82" s="99"/>
      <c r="E82" s="553"/>
      <c r="F82" s="99"/>
      <c r="G82" s="125">
        <f t="shared" si="3"/>
        <v>77994</v>
      </c>
      <c r="H82" s="174"/>
      <c r="I82" s="117"/>
      <c r="J82" s="184"/>
      <c r="K82" s="117"/>
      <c r="L82" s="184"/>
      <c r="M82" s="131"/>
      <c r="N82" s="184"/>
      <c r="O82" s="130"/>
      <c r="P82" s="122">
        <f t="shared" si="4"/>
        <v>0</v>
      </c>
      <c r="Q82" s="122">
        <f t="shared" si="5"/>
        <v>0</v>
      </c>
      <c r="R82" s="117"/>
      <c r="S82" s="117"/>
      <c r="T82" s="126">
        <f t="shared" si="32"/>
        <v>0</v>
      </c>
      <c r="U82" s="129">
        <f t="shared" si="1"/>
        <v>0</v>
      </c>
      <c r="V82" s="129">
        <f t="shared" si="33"/>
        <v>0</v>
      </c>
      <c r="W82" s="129">
        <f t="shared" si="34"/>
        <v>0</v>
      </c>
      <c r="X82" s="129">
        <f t="shared" si="35"/>
        <v>0</v>
      </c>
      <c r="Y82" s="129">
        <f t="shared" si="36"/>
        <v>0</v>
      </c>
      <c r="Z82" s="129">
        <f t="shared" si="37"/>
        <v>0</v>
      </c>
      <c r="AA82" s="129">
        <f t="shared" si="38"/>
        <v>0</v>
      </c>
    </row>
    <row r="83" spans="1:27" s="100" customFormat="1" ht="12">
      <c r="A83" s="120"/>
      <c r="B83" s="121"/>
      <c r="C83" s="553"/>
      <c r="D83" s="99"/>
      <c r="E83" s="553"/>
      <c r="F83" s="99"/>
      <c r="G83" s="125">
        <f t="shared" si="3"/>
        <v>77994</v>
      </c>
      <c r="H83" s="174"/>
      <c r="I83" s="117"/>
      <c r="J83" s="184"/>
      <c r="K83" s="117"/>
      <c r="L83" s="184"/>
      <c r="M83" s="131"/>
      <c r="N83" s="184"/>
      <c r="O83" s="130"/>
      <c r="P83" s="122">
        <f t="shared" si="4"/>
        <v>0</v>
      </c>
      <c r="Q83" s="122">
        <f t="shared" si="5"/>
        <v>0</v>
      </c>
      <c r="R83" s="117"/>
      <c r="S83" s="117"/>
      <c r="T83" s="126">
        <f t="shared" si="32"/>
        <v>0</v>
      </c>
      <c r="U83" s="129">
        <f t="shared" si="1"/>
        <v>0</v>
      </c>
      <c r="V83" s="129">
        <f t="shared" si="33"/>
        <v>0</v>
      </c>
      <c r="W83" s="129">
        <f t="shared" si="34"/>
        <v>0</v>
      </c>
      <c r="X83" s="129">
        <f t="shared" si="35"/>
        <v>0</v>
      </c>
      <c r="Y83" s="129">
        <f t="shared" si="36"/>
        <v>0</v>
      </c>
      <c r="Z83" s="129">
        <f t="shared" si="37"/>
        <v>0</v>
      </c>
      <c r="AA83" s="129">
        <f t="shared" si="38"/>
        <v>0</v>
      </c>
    </row>
    <row r="84" spans="1:27" s="100" customFormat="1" ht="12">
      <c r="A84" s="120"/>
      <c r="B84" s="121"/>
      <c r="C84" s="553"/>
      <c r="D84" s="99"/>
      <c r="E84" s="553"/>
      <c r="F84" s="99"/>
      <c r="G84" s="125">
        <f t="shared" si="3"/>
        <v>77994</v>
      </c>
      <c r="H84" s="174"/>
      <c r="I84" s="117"/>
      <c r="J84" s="184"/>
      <c r="K84" s="117"/>
      <c r="L84" s="184"/>
      <c r="M84" s="131"/>
      <c r="N84" s="184"/>
      <c r="O84" s="130"/>
      <c r="P84" s="122">
        <f t="shared" si="4"/>
        <v>0</v>
      </c>
      <c r="Q84" s="122">
        <f t="shared" si="5"/>
        <v>0</v>
      </c>
      <c r="R84" s="117"/>
      <c r="S84" s="117"/>
      <c r="T84" s="126">
        <f t="shared" si="32"/>
        <v>0</v>
      </c>
      <c r="U84" s="129">
        <f>H84*0.71</f>
        <v>0</v>
      </c>
      <c r="V84" s="129">
        <f t="shared" si="33"/>
        <v>0</v>
      </c>
      <c r="W84" s="129">
        <f t="shared" si="34"/>
        <v>0</v>
      </c>
      <c r="X84" s="129">
        <f t="shared" si="35"/>
        <v>0</v>
      </c>
      <c r="Y84" s="129">
        <f t="shared" si="36"/>
        <v>0</v>
      </c>
      <c r="Z84" s="129">
        <f t="shared" si="37"/>
        <v>0</v>
      </c>
      <c r="AA84" s="129">
        <f t="shared" si="38"/>
        <v>0</v>
      </c>
    </row>
    <row r="85" spans="1:27" s="100" customFormat="1" ht="12">
      <c r="A85" s="120"/>
      <c r="B85" s="121"/>
      <c r="C85" s="553"/>
      <c r="D85" s="99"/>
      <c r="E85" s="553"/>
      <c r="F85" s="99"/>
      <c r="G85" s="125">
        <f aca="true" t="shared" si="39" ref="G85:G101">G84+H84</f>
        <v>77994</v>
      </c>
      <c r="H85" s="174"/>
      <c r="I85" s="117"/>
      <c r="J85" s="184"/>
      <c r="K85" s="117"/>
      <c r="L85" s="184"/>
      <c r="M85" s="131"/>
      <c r="N85" s="184"/>
      <c r="O85" s="130"/>
      <c r="P85" s="122">
        <f>U85+V85+W85+X85+Z85+AA85+Y85</f>
        <v>0</v>
      </c>
      <c r="Q85" s="122">
        <f>P85</f>
        <v>0</v>
      </c>
      <c r="R85" s="117"/>
      <c r="S85" s="117"/>
      <c r="T85" s="126">
        <f t="shared" si="32"/>
        <v>0</v>
      </c>
      <c r="U85" s="129">
        <f>H85*0.71</f>
        <v>0</v>
      </c>
      <c r="V85" s="129">
        <f t="shared" si="33"/>
        <v>0</v>
      </c>
      <c r="W85" s="129">
        <f t="shared" si="34"/>
        <v>0</v>
      </c>
      <c r="X85" s="129">
        <f t="shared" si="35"/>
        <v>0</v>
      </c>
      <c r="Y85" s="129">
        <f t="shared" si="36"/>
        <v>0</v>
      </c>
      <c r="Z85" s="129">
        <f t="shared" si="37"/>
        <v>0</v>
      </c>
      <c r="AA85" s="129">
        <f t="shared" si="38"/>
        <v>0</v>
      </c>
    </row>
    <row r="86" spans="1:27" s="100" customFormat="1" ht="12">
      <c r="A86" s="120"/>
      <c r="B86" s="121"/>
      <c r="C86" s="553"/>
      <c r="D86" s="99"/>
      <c r="E86" s="553"/>
      <c r="F86" s="99"/>
      <c r="G86" s="125">
        <f t="shared" si="39"/>
        <v>77994</v>
      </c>
      <c r="H86" s="174"/>
      <c r="I86" s="117"/>
      <c r="J86" s="184"/>
      <c r="K86" s="117"/>
      <c r="L86" s="184"/>
      <c r="M86" s="131"/>
      <c r="N86" s="184"/>
      <c r="O86" s="130"/>
      <c r="P86" s="122">
        <f>U86+V86+W86+X86+Z86+AA86+Y86</f>
        <v>0</v>
      </c>
      <c r="Q86" s="122">
        <f>P86</f>
        <v>0</v>
      </c>
      <c r="R86" s="117"/>
      <c r="S86" s="117"/>
      <c r="T86" s="126">
        <f t="shared" si="32"/>
        <v>0</v>
      </c>
      <c r="U86" s="129">
        <f>H86*0.71</f>
        <v>0</v>
      </c>
      <c r="V86" s="129">
        <f t="shared" si="33"/>
        <v>0</v>
      </c>
      <c r="W86" s="129">
        <f t="shared" si="34"/>
        <v>0</v>
      </c>
      <c r="X86" s="129">
        <f t="shared" si="35"/>
        <v>0</v>
      </c>
      <c r="Y86" s="129">
        <f t="shared" si="36"/>
        <v>0</v>
      </c>
      <c r="Z86" s="129">
        <f t="shared" si="37"/>
        <v>0</v>
      </c>
      <c r="AA86" s="129">
        <f t="shared" si="38"/>
        <v>0</v>
      </c>
    </row>
    <row r="87" spans="1:27" s="100" customFormat="1" ht="12">
      <c r="A87" s="120"/>
      <c r="B87" s="121"/>
      <c r="C87" s="553"/>
      <c r="D87" s="99"/>
      <c r="E87" s="553"/>
      <c r="F87" s="99"/>
      <c r="G87" s="125">
        <f t="shared" si="39"/>
        <v>77994</v>
      </c>
      <c r="H87" s="174"/>
      <c r="I87" s="117"/>
      <c r="J87" s="184"/>
      <c r="K87" s="117"/>
      <c r="L87" s="184"/>
      <c r="M87" s="131"/>
      <c r="N87" s="184"/>
      <c r="O87" s="130"/>
      <c r="P87" s="122">
        <f aca="true" t="shared" si="40" ref="P87:P101">U87+V87+W87+X87+Z87+AA87+Y87</f>
        <v>0</v>
      </c>
      <c r="Q87" s="122">
        <f aca="true" t="shared" si="41" ref="Q87:Q101">P87</f>
        <v>0</v>
      </c>
      <c r="R87" s="117"/>
      <c r="S87" s="117"/>
      <c r="T87" s="126">
        <f aca="true" t="shared" si="42" ref="T87:T101">H87+((I87+K87)/60)*50</f>
        <v>0</v>
      </c>
      <c r="U87" s="129">
        <f aca="true" t="shared" si="43" ref="U87:U101">H87*0.71</f>
        <v>0</v>
      </c>
      <c r="V87" s="129">
        <f aca="true" t="shared" si="44" ref="V87:V101">I87*0.36</f>
        <v>0</v>
      </c>
      <c r="W87" s="129">
        <f aca="true" t="shared" si="45" ref="W87:W101">J87*0.2</f>
        <v>0</v>
      </c>
      <c r="X87" s="129">
        <f aca="true" t="shared" si="46" ref="X87:X101">K87*0.36</f>
        <v>0</v>
      </c>
      <c r="Y87" s="129">
        <f aca="true" t="shared" si="47" ref="Y87:Y101">L87*0.2</f>
        <v>0</v>
      </c>
      <c r="Z87" s="129">
        <f aca="true" t="shared" si="48" ref="Z87:Z101">M87*0.2</f>
        <v>0</v>
      </c>
      <c r="AA87" s="129">
        <f aca="true" t="shared" si="49" ref="AA87:AA101">N87*0.2</f>
        <v>0</v>
      </c>
    </row>
    <row r="88" spans="1:27" s="100" customFormat="1" ht="12">
      <c r="A88" s="120"/>
      <c r="B88" s="121"/>
      <c r="C88" s="553"/>
      <c r="D88" s="99"/>
      <c r="E88" s="553"/>
      <c r="F88" s="99"/>
      <c r="G88" s="125">
        <f t="shared" si="39"/>
        <v>77994</v>
      </c>
      <c r="H88" s="174"/>
      <c r="I88" s="117"/>
      <c r="J88" s="184"/>
      <c r="K88" s="117"/>
      <c r="L88" s="184"/>
      <c r="M88" s="131"/>
      <c r="N88" s="184"/>
      <c r="O88" s="130"/>
      <c r="P88" s="122">
        <f t="shared" si="40"/>
        <v>0</v>
      </c>
      <c r="Q88" s="122">
        <f t="shared" si="41"/>
        <v>0</v>
      </c>
      <c r="R88" s="117"/>
      <c r="S88" s="117"/>
      <c r="T88" s="126">
        <f t="shared" si="42"/>
        <v>0</v>
      </c>
      <c r="U88" s="129">
        <f t="shared" si="43"/>
        <v>0</v>
      </c>
      <c r="V88" s="129">
        <f t="shared" si="44"/>
        <v>0</v>
      </c>
      <c r="W88" s="129">
        <f t="shared" si="45"/>
        <v>0</v>
      </c>
      <c r="X88" s="129">
        <f t="shared" si="46"/>
        <v>0</v>
      </c>
      <c r="Y88" s="129">
        <f t="shared" si="47"/>
        <v>0</v>
      </c>
      <c r="Z88" s="129">
        <f t="shared" si="48"/>
        <v>0</v>
      </c>
      <c r="AA88" s="129">
        <f t="shared" si="49"/>
        <v>0</v>
      </c>
    </row>
    <row r="89" spans="1:27" s="100" customFormat="1" ht="12">
      <c r="A89" s="120"/>
      <c r="B89" s="121"/>
      <c r="C89" s="553"/>
      <c r="D89" s="99"/>
      <c r="E89" s="553"/>
      <c r="F89" s="99"/>
      <c r="G89" s="125">
        <f t="shared" si="39"/>
        <v>77994</v>
      </c>
      <c r="H89" s="174"/>
      <c r="I89" s="117"/>
      <c r="J89" s="184"/>
      <c r="K89" s="117"/>
      <c r="L89" s="184"/>
      <c r="M89" s="131"/>
      <c r="N89" s="184"/>
      <c r="O89" s="130"/>
      <c r="P89" s="122">
        <f t="shared" si="40"/>
        <v>0</v>
      </c>
      <c r="Q89" s="122">
        <f t="shared" si="41"/>
        <v>0</v>
      </c>
      <c r="R89" s="117"/>
      <c r="S89" s="117"/>
      <c r="T89" s="126">
        <f t="shared" si="42"/>
        <v>0</v>
      </c>
      <c r="U89" s="129">
        <f t="shared" si="43"/>
        <v>0</v>
      </c>
      <c r="V89" s="129">
        <f t="shared" si="44"/>
        <v>0</v>
      </c>
      <c r="W89" s="129">
        <f t="shared" si="45"/>
        <v>0</v>
      </c>
      <c r="X89" s="129">
        <f t="shared" si="46"/>
        <v>0</v>
      </c>
      <c r="Y89" s="129">
        <f t="shared" si="47"/>
        <v>0</v>
      </c>
      <c r="Z89" s="129">
        <f t="shared" si="48"/>
        <v>0</v>
      </c>
      <c r="AA89" s="129">
        <f t="shared" si="49"/>
        <v>0</v>
      </c>
    </row>
    <row r="90" spans="1:27" s="100" customFormat="1" ht="12">
      <c r="A90" s="120"/>
      <c r="B90" s="121"/>
      <c r="C90" s="553"/>
      <c r="D90" s="99"/>
      <c r="E90" s="553"/>
      <c r="F90" s="99"/>
      <c r="G90" s="125">
        <f t="shared" si="39"/>
        <v>77994</v>
      </c>
      <c r="H90" s="174"/>
      <c r="I90" s="117"/>
      <c r="J90" s="184"/>
      <c r="K90" s="117"/>
      <c r="L90" s="184"/>
      <c r="M90" s="131"/>
      <c r="N90" s="184"/>
      <c r="O90" s="130"/>
      <c r="P90" s="122">
        <f t="shared" si="40"/>
        <v>0</v>
      </c>
      <c r="Q90" s="122">
        <f t="shared" si="41"/>
        <v>0</v>
      </c>
      <c r="R90" s="117"/>
      <c r="S90" s="117"/>
      <c r="T90" s="126">
        <f t="shared" si="42"/>
        <v>0</v>
      </c>
      <c r="U90" s="129">
        <f t="shared" si="43"/>
        <v>0</v>
      </c>
      <c r="V90" s="129">
        <f t="shared" si="44"/>
        <v>0</v>
      </c>
      <c r="W90" s="129">
        <f t="shared" si="45"/>
        <v>0</v>
      </c>
      <c r="X90" s="129">
        <f t="shared" si="46"/>
        <v>0</v>
      </c>
      <c r="Y90" s="129">
        <f t="shared" si="47"/>
        <v>0</v>
      </c>
      <c r="Z90" s="129">
        <f t="shared" si="48"/>
        <v>0</v>
      </c>
      <c r="AA90" s="129">
        <f t="shared" si="49"/>
        <v>0</v>
      </c>
    </row>
    <row r="91" spans="1:27" s="100" customFormat="1" ht="12">
      <c r="A91" s="120"/>
      <c r="B91" s="121"/>
      <c r="C91" s="553"/>
      <c r="D91" s="99"/>
      <c r="E91" s="553"/>
      <c r="F91" s="99"/>
      <c r="G91" s="125">
        <f t="shared" si="39"/>
        <v>77994</v>
      </c>
      <c r="H91" s="174"/>
      <c r="I91" s="117"/>
      <c r="J91" s="184"/>
      <c r="K91" s="117"/>
      <c r="L91" s="184"/>
      <c r="M91" s="131"/>
      <c r="N91" s="184"/>
      <c r="O91" s="130"/>
      <c r="P91" s="122">
        <f t="shared" si="40"/>
        <v>0</v>
      </c>
      <c r="Q91" s="122">
        <f t="shared" si="41"/>
        <v>0</v>
      </c>
      <c r="R91" s="117"/>
      <c r="S91" s="117"/>
      <c r="T91" s="126">
        <f t="shared" si="42"/>
        <v>0</v>
      </c>
      <c r="U91" s="129">
        <f t="shared" si="43"/>
        <v>0</v>
      </c>
      <c r="V91" s="129">
        <f t="shared" si="44"/>
        <v>0</v>
      </c>
      <c r="W91" s="129">
        <f t="shared" si="45"/>
        <v>0</v>
      </c>
      <c r="X91" s="129">
        <f t="shared" si="46"/>
        <v>0</v>
      </c>
      <c r="Y91" s="129">
        <f t="shared" si="47"/>
        <v>0</v>
      </c>
      <c r="Z91" s="129">
        <f t="shared" si="48"/>
        <v>0</v>
      </c>
      <c r="AA91" s="129">
        <f t="shared" si="49"/>
        <v>0</v>
      </c>
    </row>
    <row r="92" spans="1:27" s="100" customFormat="1" ht="12">
      <c r="A92" s="120"/>
      <c r="B92" s="121"/>
      <c r="C92" s="553"/>
      <c r="D92" s="99"/>
      <c r="E92" s="553"/>
      <c r="F92" s="99"/>
      <c r="G92" s="125">
        <f t="shared" si="39"/>
        <v>77994</v>
      </c>
      <c r="H92" s="174"/>
      <c r="I92" s="117"/>
      <c r="J92" s="184"/>
      <c r="K92" s="117"/>
      <c r="L92" s="184"/>
      <c r="M92" s="131"/>
      <c r="N92" s="184"/>
      <c r="O92" s="130"/>
      <c r="P92" s="122">
        <f t="shared" si="40"/>
        <v>0</v>
      </c>
      <c r="Q92" s="122">
        <f t="shared" si="41"/>
        <v>0</v>
      </c>
      <c r="R92" s="117"/>
      <c r="S92" s="117"/>
      <c r="T92" s="126">
        <f t="shared" si="42"/>
        <v>0</v>
      </c>
      <c r="U92" s="129">
        <f t="shared" si="43"/>
        <v>0</v>
      </c>
      <c r="V92" s="129">
        <f t="shared" si="44"/>
        <v>0</v>
      </c>
      <c r="W92" s="129">
        <f t="shared" si="45"/>
        <v>0</v>
      </c>
      <c r="X92" s="129">
        <f t="shared" si="46"/>
        <v>0</v>
      </c>
      <c r="Y92" s="129">
        <f t="shared" si="47"/>
        <v>0</v>
      </c>
      <c r="Z92" s="129">
        <f t="shared" si="48"/>
        <v>0</v>
      </c>
      <c r="AA92" s="129">
        <f t="shared" si="49"/>
        <v>0</v>
      </c>
    </row>
    <row r="93" spans="1:27" s="100" customFormat="1" ht="12">
      <c r="A93" s="120"/>
      <c r="B93" s="121"/>
      <c r="C93" s="553"/>
      <c r="D93" s="99"/>
      <c r="E93" s="553"/>
      <c r="F93" s="99"/>
      <c r="G93" s="125">
        <f t="shared" si="39"/>
        <v>77994</v>
      </c>
      <c r="H93" s="174"/>
      <c r="I93" s="117"/>
      <c r="J93" s="184"/>
      <c r="K93" s="117"/>
      <c r="L93" s="184"/>
      <c r="M93" s="131"/>
      <c r="N93" s="184"/>
      <c r="O93" s="130"/>
      <c r="P93" s="122">
        <f t="shared" si="40"/>
        <v>0</v>
      </c>
      <c r="Q93" s="122">
        <f t="shared" si="41"/>
        <v>0</v>
      </c>
      <c r="R93" s="117"/>
      <c r="S93" s="117"/>
      <c r="T93" s="126">
        <f t="shared" si="42"/>
        <v>0</v>
      </c>
      <c r="U93" s="129">
        <f t="shared" si="43"/>
        <v>0</v>
      </c>
      <c r="V93" s="129">
        <f t="shared" si="44"/>
        <v>0</v>
      </c>
      <c r="W93" s="129">
        <f t="shared" si="45"/>
        <v>0</v>
      </c>
      <c r="X93" s="129">
        <f t="shared" si="46"/>
        <v>0</v>
      </c>
      <c r="Y93" s="129">
        <f t="shared" si="47"/>
        <v>0</v>
      </c>
      <c r="Z93" s="129">
        <f t="shared" si="48"/>
        <v>0</v>
      </c>
      <c r="AA93" s="129">
        <f t="shared" si="49"/>
        <v>0</v>
      </c>
    </row>
    <row r="94" spans="1:27" s="100" customFormat="1" ht="12">
      <c r="A94" s="120"/>
      <c r="B94" s="121"/>
      <c r="C94" s="553"/>
      <c r="D94" s="99"/>
      <c r="E94" s="553"/>
      <c r="F94" s="99"/>
      <c r="G94" s="125">
        <f t="shared" si="39"/>
        <v>77994</v>
      </c>
      <c r="H94" s="174"/>
      <c r="I94" s="117"/>
      <c r="J94" s="184"/>
      <c r="K94" s="117"/>
      <c r="L94" s="184"/>
      <c r="M94" s="131"/>
      <c r="N94" s="184"/>
      <c r="O94" s="130"/>
      <c r="P94" s="122">
        <f t="shared" si="40"/>
        <v>0</v>
      </c>
      <c r="Q94" s="122">
        <f t="shared" si="41"/>
        <v>0</v>
      </c>
      <c r="R94" s="117"/>
      <c r="S94" s="117"/>
      <c r="T94" s="126">
        <f t="shared" si="42"/>
        <v>0</v>
      </c>
      <c r="U94" s="129">
        <f t="shared" si="43"/>
        <v>0</v>
      </c>
      <c r="V94" s="129">
        <f t="shared" si="44"/>
        <v>0</v>
      </c>
      <c r="W94" s="129">
        <f t="shared" si="45"/>
        <v>0</v>
      </c>
      <c r="X94" s="129">
        <f t="shared" si="46"/>
        <v>0</v>
      </c>
      <c r="Y94" s="129">
        <f t="shared" si="47"/>
        <v>0</v>
      </c>
      <c r="Z94" s="129">
        <f t="shared" si="48"/>
        <v>0</v>
      </c>
      <c r="AA94" s="129">
        <f t="shared" si="49"/>
        <v>0</v>
      </c>
    </row>
    <row r="95" spans="1:27" s="100" customFormat="1" ht="12">
      <c r="A95" s="120"/>
      <c r="B95" s="121"/>
      <c r="C95" s="553"/>
      <c r="D95" s="99"/>
      <c r="E95" s="553"/>
      <c r="F95" s="99"/>
      <c r="G95" s="125">
        <f t="shared" si="39"/>
        <v>77994</v>
      </c>
      <c r="H95" s="174"/>
      <c r="I95" s="117"/>
      <c r="J95" s="184"/>
      <c r="K95" s="117"/>
      <c r="L95" s="184"/>
      <c r="M95" s="131"/>
      <c r="N95" s="184"/>
      <c r="O95" s="130"/>
      <c r="P95" s="122">
        <f t="shared" si="40"/>
        <v>0</v>
      </c>
      <c r="Q95" s="122">
        <f t="shared" si="41"/>
        <v>0</v>
      </c>
      <c r="R95" s="117"/>
      <c r="S95" s="117"/>
      <c r="T95" s="126">
        <f t="shared" si="42"/>
        <v>0</v>
      </c>
      <c r="U95" s="129">
        <f t="shared" si="43"/>
        <v>0</v>
      </c>
      <c r="V95" s="129">
        <f t="shared" si="44"/>
        <v>0</v>
      </c>
      <c r="W95" s="129">
        <f t="shared" si="45"/>
        <v>0</v>
      </c>
      <c r="X95" s="129">
        <f t="shared" si="46"/>
        <v>0</v>
      </c>
      <c r="Y95" s="129">
        <f t="shared" si="47"/>
        <v>0</v>
      </c>
      <c r="Z95" s="129">
        <f t="shared" si="48"/>
        <v>0</v>
      </c>
      <c r="AA95" s="129">
        <f t="shared" si="49"/>
        <v>0</v>
      </c>
    </row>
    <row r="96" spans="1:27" s="100" customFormat="1" ht="12">
      <c r="A96" s="120"/>
      <c r="B96" s="121"/>
      <c r="C96" s="553"/>
      <c r="D96" s="99"/>
      <c r="E96" s="553"/>
      <c r="F96" s="99"/>
      <c r="G96" s="125">
        <f t="shared" si="39"/>
        <v>77994</v>
      </c>
      <c r="H96" s="174"/>
      <c r="I96" s="117"/>
      <c r="J96" s="184"/>
      <c r="K96" s="117"/>
      <c r="L96" s="184"/>
      <c r="M96" s="131"/>
      <c r="N96" s="184"/>
      <c r="O96" s="130"/>
      <c r="P96" s="122">
        <f t="shared" si="40"/>
        <v>0</v>
      </c>
      <c r="Q96" s="122">
        <f t="shared" si="41"/>
        <v>0</v>
      </c>
      <c r="R96" s="117"/>
      <c r="S96" s="117"/>
      <c r="T96" s="126">
        <f t="shared" si="42"/>
        <v>0</v>
      </c>
      <c r="U96" s="129">
        <f t="shared" si="43"/>
        <v>0</v>
      </c>
      <c r="V96" s="129">
        <f t="shared" si="44"/>
        <v>0</v>
      </c>
      <c r="W96" s="129">
        <f t="shared" si="45"/>
        <v>0</v>
      </c>
      <c r="X96" s="129">
        <f t="shared" si="46"/>
        <v>0</v>
      </c>
      <c r="Y96" s="129">
        <f t="shared" si="47"/>
        <v>0</v>
      </c>
      <c r="Z96" s="129">
        <f t="shared" si="48"/>
        <v>0</v>
      </c>
      <c r="AA96" s="129">
        <f t="shared" si="49"/>
        <v>0</v>
      </c>
    </row>
    <row r="97" spans="1:27" s="100" customFormat="1" ht="12">
      <c r="A97" s="120"/>
      <c r="B97" s="121"/>
      <c r="C97" s="553"/>
      <c r="D97" s="99"/>
      <c r="E97" s="553"/>
      <c r="F97" s="99"/>
      <c r="G97" s="125">
        <f t="shared" si="39"/>
        <v>77994</v>
      </c>
      <c r="H97" s="174"/>
      <c r="I97" s="117"/>
      <c r="J97" s="184"/>
      <c r="K97" s="117"/>
      <c r="L97" s="184"/>
      <c r="M97" s="131"/>
      <c r="N97" s="184"/>
      <c r="O97" s="130"/>
      <c r="P97" s="122">
        <f t="shared" si="40"/>
        <v>0</v>
      </c>
      <c r="Q97" s="122">
        <f t="shared" si="41"/>
        <v>0</v>
      </c>
      <c r="R97" s="117"/>
      <c r="S97" s="117"/>
      <c r="T97" s="126">
        <f t="shared" si="42"/>
        <v>0</v>
      </c>
      <c r="U97" s="129">
        <f t="shared" si="43"/>
        <v>0</v>
      </c>
      <c r="V97" s="129">
        <f t="shared" si="44"/>
        <v>0</v>
      </c>
      <c r="W97" s="129">
        <f t="shared" si="45"/>
        <v>0</v>
      </c>
      <c r="X97" s="129">
        <f t="shared" si="46"/>
        <v>0</v>
      </c>
      <c r="Y97" s="129">
        <f t="shared" si="47"/>
        <v>0</v>
      </c>
      <c r="Z97" s="129">
        <f t="shared" si="48"/>
        <v>0</v>
      </c>
      <c r="AA97" s="129">
        <f t="shared" si="49"/>
        <v>0</v>
      </c>
    </row>
    <row r="98" spans="1:27" s="100" customFormat="1" ht="12">
      <c r="A98" s="120"/>
      <c r="B98" s="121"/>
      <c r="C98" s="553"/>
      <c r="D98" s="99"/>
      <c r="E98" s="553"/>
      <c r="F98" s="99"/>
      <c r="G98" s="125">
        <f t="shared" si="39"/>
        <v>77994</v>
      </c>
      <c r="H98" s="174"/>
      <c r="I98" s="117"/>
      <c r="J98" s="184"/>
      <c r="K98" s="117"/>
      <c r="L98" s="184"/>
      <c r="M98" s="131"/>
      <c r="N98" s="184"/>
      <c r="O98" s="130"/>
      <c r="P98" s="122">
        <f t="shared" si="40"/>
        <v>0</v>
      </c>
      <c r="Q98" s="122">
        <f t="shared" si="41"/>
        <v>0</v>
      </c>
      <c r="R98" s="117"/>
      <c r="S98" s="117"/>
      <c r="T98" s="126">
        <f t="shared" si="42"/>
        <v>0</v>
      </c>
      <c r="U98" s="129">
        <f t="shared" si="43"/>
        <v>0</v>
      </c>
      <c r="V98" s="129">
        <f t="shared" si="44"/>
        <v>0</v>
      </c>
      <c r="W98" s="129">
        <f t="shared" si="45"/>
        <v>0</v>
      </c>
      <c r="X98" s="129">
        <f t="shared" si="46"/>
        <v>0</v>
      </c>
      <c r="Y98" s="129">
        <f t="shared" si="47"/>
        <v>0</v>
      </c>
      <c r="Z98" s="129">
        <f t="shared" si="48"/>
        <v>0</v>
      </c>
      <c r="AA98" s="129">
        <f t="shared" si="49"/>
        <v>0</v>
      </c>
    </row>
    <row r="99" spans="1:27" s="100" customFormat="1" ht="12">
      <c r="A99" s="120"/>
      <c r="B99" s="121"/>
      <c r="C99" s="553"/>
      <c r="D99" s="99"/>
      <c r="E99" s="553"/>
      <c r="F99" s="99"/>
      <c r="G99" s="125">
        <f t="shared" si="39"/>
        <v>77994</v>
      </c>
      <c r="H99" s="174"/>
      <c r="I99" s="117"/>
      <c r="J99" s="184"/>
      <c r="K99" s="117"/>
      <c r="L99" s="184"/>
      <c r="M99" s="131"/>
      <c r="N99" s="184"/>
      <c r="O99" s="130"/>
      <c r="P99" s="122">
        <f t="shared" si="40"/>
        <v>0</v>
      </c>
      <c r="Q99" s="122">
        <f t="shared" si="41"/>
        <v>0</v>
      </c>
      <c r="R99" s="117"/>
      <c r="S99" s="117"/>
      <c r="T99" s="126">
        <f t="shared" si="42"/>
        <v>0</v>
      </c>
      <c r="U99" s="129">
        <f t="shared" si="43"/>
        <v>0</v>
      </c>
      <c r="V99" s="129">
        <f t="shared" si="44"/>
        <v>0</v>
      </c>
      <c r="W99" s="129">
        <f t="shared" si="45"/>
        <v>0</v>
      </c>
      <c r="X99" s="129">
        <f t="shared" si="46"/>
        <v>0</v>
      </c>
      <c r="Y99" s="129">
        <f t="shared" si="47"/>
        <v>0</v>
      </c>
      <c r="Z99" s="129">
        <f t="shared" si="48"/>
        <v>0</v>
      </c>
      <c r="AA99" s="129">
        <f t="shared" si="49"/>
        <v>0</v>
      </c>
    </row>
    <row r="100" spans="1:27" s="100" customFormat="1" ht="12">
      <c r="A100" s="120"/>
      <c r="B100" s="121"/>
      <c r="C100" s="553"/>
      <c r="D100" s="99"/>
      <c r="E100" s="553"/>
      <c r="F100" s="99"/>
      <c r="G100" s="125">
        <f t="shared" si="39"/>
        <v>77994</v>
      </c>
      <c r="H100" s="174"/>
      <c r="I100" s="117"/>
      <c r="J100" s="184"/>
      <c r="K100" s="117"/>
      <c r="L100" s="184"/>
      <c r="M100" s="131"/>
      <c r="N100" s="184"/>
      <c r="O100" s="130"/>
      <c r="P100" s="122">
        <f t="shared" si="40"/>
        <v>0</v>
      </c>
      <c r="Q100" s="122">
        <f t="shared" si="41"/>
        <v>0</v>
      </c>
      <c r="R100" s="117"/>
      <c r="S100" s="117"/>
      <c r="T100" s="126">
        <f t="shared" si="42"/>
        <v>0</v>
      </c>
      <c r="U100" s="129">
        <f t="shared" si="43"/>
        <v>0</v>
      </c>
      <c r="V100" s="129">
        <f t="shared" si="44"/>
        <v>0</v>
      </c>
      <c r="W100" s="129">
        <f t="shared" si="45"/>
        <v>0</v>
      </c>
      <c r="X100" s="129">
        <f t="shared" si="46"/>
        <v>0</v>
      </c>
      <c r="Y100" s="129">
        <f t="shared" si="47"/>
        <v>0</v>
      </c>
      <c r="Z100" s="129">
        <f t="shared" si="48"/>
        <v>0</v>
      </c>
      <c r="AA100" s="129">
        <f t="shared" si="49"/>
        <v>0</v>
      </c>
    </row>
    <row r="101" spans="1:27" s="100" customFormat="1" ht="12">
      <c r="A101" s="120"/>
      <c r="B101" s="121"/>
      <c r="C101" s="553"/>
      <c r="D101" s="99"/>
      <c r="E101" s="553"/>
      <c r="F101" s="99"/>
      <c r="G101" s="125">
        <f t="shared" si="39"/>
        <v>77994</v>
      </c>
      <c r="H101" s="174"/>
      <c r="I101" s="117"/>
      <c r="J101" s="184"/>
      <c r="K101" s="117"/>
      <c r="L101" s="184"/>
      <c r="M101" s="131"/>
      <c r="N101" s="184"/>
      <c r="O101" s="130"/>
      <c r="P101" s="122">
        <f t="shared" si="40"/>
        <v>0</v>
      </c>
      <c r="Q101" s="122">
        <f t="shared" si="41"/>
        <v>0</v>
      </c>
      <c r="R101" s="117"/>
      <c r="S101" s="117"/>
      <c r="T101" s="126">
        <f t="shared" si="42"/>
        <v>0</v>
      </c>
      <c r="U101" s="129">
        <f t="shared" si="43"/>
        <v>0</v>
      </c>
      <c r="V101" s="129">
        <f t="shared" si="44"/>
        <v>0</v>
      </c>
      <c r="W101" s="129">
        <f t="shared" si="45"/>
        <v>0</v>
      </c>
      <c r="X101" s="129">
        <f t="shared" si="46"/>
        <v>0</v>
      </c>
      <c r="Y101" s="129">
        <f t="shared" si="47"/>
        <v>0</v>
      </c>
      <c r="Z101" s="129">
        <f t="shared" si="48"/>
        <v>0</v>
      </c>
      <c r="AA101" s="129">
        <f t="shared" si="49"/>
        <v>0</v>
      </c>
    </row>
    <row r="102" spans="1:27" s="100" customFormat="1" ht="12" hidden="1">
      <c r="A102" s="120"/>
      <c r="B102" s="121"/>
      <c r="C102" s="99"/>
      <c r="D102" s="99"/>
      <c r="E102" s="99"/>
      <c r="F102" s="99"/>
      <c r="G102" s="125" t="e">
        <f>#REF!+#REF!</f>
        <v>#REF!</v>
      </c>
      <c r="H102" s="174"/>
      <c r="I102" s="117"/>
      <c r="J102" s="184"/>
      <c r="K102" s="117"/>
      <c r="L102" s="184"/>
      <c r="M102" s="131"/>
      <c r="N102" s="184"/>
      <c r="O102" s="130"/>
      <c r="P102" s="122">
        <f aca="true" t="shared" si="50" ref="P102:P107">U102+V102+W102+X102+Z102+AA102+Y102</f>
        <v>0</v>
      </c>
      <c r="Q102" s="122">
        <f aca="true" t="shared" si="51" ref="Q102:Q107">P102</f>
        <v>0</v>
      </c>
      <c r="R102" s="117"/>
      <c r="S102" s="117"/>
      <c r="T102" s="126">
        <f aca="true" t="shared" si="52" ref="T102:T107">H102+((I102+K102)/60)*50</f>
        <v>0</v>
      </c>
      <c r="U102" s="129">
        <f>H102*0.71</f>
        <v>0</v>
      </c>
      <c r="V102" s="129">
        <f aca="true" t="shared" si="53" ref="V102:V107">I102*0.36</f>
        <v>0</v>
      </c>
      <c r="W102" s="129">
        <f aca="true" t="shared" si="54" ref="W102:W107">J102*0.2</f>
        <v>0</v>
      </c>
      <c r="X102" s="129">
        <f aca="true" t="shared" si="55" ref="X102:X107">K102*0.36</f>
        <v>0</v>
      </c>
      <c r="Y102" s="129">
        <f aca="true" t="shared" si="56" ref="Y102:Y107">L102*0.2</f>
        <v>0</v>
      </c>
      <c r="Z102" s="129">
        <f aca="true" t="shared" si="57" ref="Z102:Z107">M102*0.2</f>
        <v>0</v>
      </c>
      <c r="AA102" s="129">
        <f aca="true" t="shared" si="58" ref="AA102:AA107">N102*0.2</f>
        <v>0</v>
      </c>
    </row>
    <row r="103" spans="1:27" s="100" customFormat="1" ht="12" hidden="1">
      <c r="A103" s="120"/>
      <c r="B103" s="121"/>
      <c r="C103" s="99"/>
      <c r="D103" s="99"/>
      <c r="E103" s="99"/>
      <c r="F103" s="99"/>
      <c r="G103" s="125" t="e">
        <f>G102+H102</f>
        <v>#REF!</v>
      </c>
      <c r="H103" s="174"/>
      <c r="I103" s="117"/>
      <c r="J103" s="184"/>
      <c r="K103" s="117"/>
      <c r="L103" s="184"/>
      <c r="M103" s="131"/>
      <c r="N103" s="184"/>
      <c r="O103" s="130"/>
      <c r="P103" s="122">
        <f t="shared" si="50"/>
        <v>0</v>
      </c>
      <c r="Q103" s="122">
        <f t="shared" si="51"/>
        <v>0</v>
      </c>
      <c r="R103" s="117"/>
      <c r="S103" s="117"/>
      <c r="T103" s="126">
        <f t="shared" si="52"/>
        <v>0</v>
      </c>
      <c r="U103" s="129">
        <f>H103*0.71</f>
        <v>0</v>
      </c>
      <c r="V103" s="129">
        <f t="shared" si="53"/>
        <v>0</v>
      </c>
      <c r="W103" s="129">
        <f t="shared" si="54"/>
        <v>0</v>
      </c>
      <c r="X103" s="129">
        <f t="shared" si="55"/>
        <v>0</v>
      </c>
      <c r="Y103" s="129">
        <f t="shared" si="56"/>
        <v>0</v>
      </c>
      <c r="Z103" s="129">
        <f t="shared" si="57"/>
        <v>0</v>
      </c>
      <c r="AA103" s="129">
        <f t="shared" si="58"/>
        <v>0</v>
      </c>
    </row>
    <row r="104" spans="1:27" s="100" customFormat="1" ht="12" hidden="1">
      <c r="A104" s="120"/>
      <c r="B104" s="121"/>
      <c r="C104" s="99"/>
      <c r="D104" s="99"/>
      <c r="E104" s="99"/>
      <c r="F104" s="99"/>
      <c r="G104" s="125" t="e">
        <f>G103+H103</f>
        <v>#REF!</v>
      </c>
      <c r="H104" s="174"/>
      <c r="I104" s="117"/>
      <c r="J104" s="184"/>
      <c r="K104" s="117"/>
      <c r="L104" s="184"/>
      <c r="M104" s="131"/>
      <c r="N104" s="184"/>
      <c r="O104" s="130"/>
      <c r="P104" s="122">
        <f t="shared" si="50"/>
        <v>0</v>
      </c>
      <c r="Q104" s="122">
        <f t="shared" si="51"/>
        <v>0</v>
      </c>
      <c r="R104" s="117"/>
      <c r="S104" s="117"/>
      <c r="T104" s="126">
        <f t="shared" si="52"/>
        <v>0</v>
      </c>
      <c r="U104" s="129">
        <f>H104*0.71</f>
        <v>0</v>
      </c>
      <c r="V104" s="129">
        <f t="shared" si="53"/>
        <v>0</v>
      </c>
      <c r="W104" s="129">
        <f t="shared" si="54"/>
        <v>0</v>
      </c>
      <c r="X104" s="129">
        <f t="shared" si="55"/>
        <v>0</v>
      </c>
      <c r="Y104" s="129">
        <f t="shared" si="56"/>
        <v>0</v>
      </c>
      <c r="Z104" s="129">
        <f t="shared" si="57"/>
        <v>0</v>
      </c>
      <c r="AA104" s="129">
        <f t="shared" si="58"/>
        <v>0</v>
      </c>
    </row>
    <row r="105" spans="1:27" s="100" customFormat="1" ht="12" hidden="1">
      <c r="A105" s="120"/>
      <c r="B105" s="121"/>
      <c r="C105" s="99"/>
      <c r="D105" s="99"/>
      <c r="E105" s="99"/>
      <c r="F105" s="99"/>
      <c r="G105" s="125" t="e">
        <f>G104+H104</f>
        <v>#REF!</v>
      </c>
      <c r="H105" s="174"/>
      <c r="I105" s="117"/>
      <c r="J105" s="184"/>
      <c r="K105" s="117"/>
      <c r="L105" s="184"/>
      <c r="M105" s="131"/>
      <c r="N105" s="184"/>
      <c r="O105" s="130"/>
      <c r="P105" s="122">
        <f t="shared" si="50"/>
        <v>0</v>
      </c>
      <c r="Q105" s="122">
        <f t="shared" si="51"/>
        <v>0</v>
      </c>
      <c r="R105" s="117"/>
      <c r="S105" s="117"/>
      <c r="T105" s="126">
        <f t="shared" si="52"/>
        <v>0</v>
      </c>
      <c r="U105" s="129">
        <f>H105*0.71</f>
        <v>0</v>
      </c>
      <c r="V105" s="129">
        <f t="shared" si="53"/>
        <v>0</v>
      </c>
      <c r="W105" s="129">
        <f t="shared" si="54"/>
        <v>0</v>
      </c>
      <c r="X105" s="129">
        <f t="shared" si="55"/>
        <v>0</v>
      </c>
      <c r="Y105" s="129">
        <f t="shared" si="56"/>
        <v>0</v>
      </c>
      <c r="Z105" s="129">
        <f t="shared" si="57"/>
        <v>0</v>
      </c>
      <c r="AA105" s="129">
        <f t="shared" si="58"/>
        <v>0</v>
      </c>
    </row>
    <row r="106" spans="1:27" s="100" customFormat="1" ht="12" hidden="1">
      <c r="A106" s="120"/>
      <c r="B106" s="121"/>
      <c r="C106" s="99"/>
      <c r="D106" s="99"/>
      <c r="E106" s="99"/>
      <c r="F106" s="99"/>
      <c r="G106" s="125" t="e">
        <f>G105+H105</f>
        <v>#REF!</v>
      </c>
      <c r="H106" s="174"/>
      <c r="I106" s="117"/>
      <c r="J106" s="184"/>
      <c r="K106" s="117"/>
      <c r="L106" s="184"/>
      <c r="M106" s="131"/>
      <c r="N106" s="184"/>
      <c r="O106" s="130"/>
      <c r="P106" s="122">
        <f t="shared" si="50"/>
        <v>0</v>
      </c>
      <c r="Q106" s="122">
        <f t="shared" si="51"/>
        <v>0</v>
      </c>
      <c r="R106" s="117"/>
      <c r="S106" s="117"/>
      <c r="T106" s="126">
        <f t="shared" si="52"/>
        <v>0</v>
      </c>
      <c r="U106" s="129">
        <f>H106*0.71</f>
        <v>0</v>
      </c>
      <c r="V106" s="129">
        <f t="shared" si="53"/>
        <v>0</v>
      </c>
      <c r="W106" s="129">
        <f t="shared" si="54"/>
        <v>0</v>
      </c>
      <c r="X106" s="129">
        <f t="shared" si="55"/>
        <v>0</v>
      </c>
      <c r="Y106" s="129">
        <f t="shared" si="56"/>
        <v>0</v>
      </c>
      <c r="Z106" s="129">
        <f t="shared" si="57"/>
        <v>0</v>
      </c>
      <c r="AA106" s="129">
        <f t="shared" si="58"/>
        <v>0</v>
      </c>
    </row>
    <row r="107" spans="1:27" s="100" customFormat="1" ht="12" hidden="1">
      <c r="A107" s="120"/>
      <c r="B107" s="121"/>
      <c r="C107" s="99"/>
      <c r="D107" s="99"/>
      <c r="E107" s="99"/>
      <c r="F107" s="99"/>
      <c r="G107" s="125" t="e">
        <f>G106+H106</f>
        <v>#REF!</v>
      </c>
      <c r="H107" s="174"/>
      <c r="I107" s="117"/>
      <c r="J107" s="184"/>
      <c r="K107" s="117"/>
      <c r="L107" s="184"/>
      <c r="M107" s="131"/>
      <c r="N107" s="184"/>
      <c r="O107" s="130"/>
      <c r="P107" s="122">
        <f t="shared" si="50"/>
        <v>0</v>
      </c>
      <c r="Q107" s="122">
        <f t="shared" si="51"/>
        <v>0</v>
      </c>
      <c r="R107" s="117"/>
      <c r="S107" s="117"/>
      <c r="T107" s="126">
        <f t="shared" si="52"/>
        <v>0</v>
      </c>
      <c r="U107" s="129">
        <f>H107*0.71</f>
        <v>0</v>
      </c>
      <c r="V107" s="129">
        <f t="shared" si="53"/>
        <v>0</v>
      </c>
      <c r="W107" s="129">
        <f t="shared" si="54"/>
        <v>0</v>
      </c>
      <c r="X107" s="129">
        <f t="shared" si="55"/>
        <v>0</v>
      </c>
      <c r="Y107" s="129">
        <f t="shared" si="56"/>
        <v>0</v>
      </c>
      <c r="Z107" s="129">
        <f t="shared" si="57"/>
        <v>0</v>
      </c>
      <c r="AA107" s="129">
        <f t="shared" si="58"/>
        <v>0</v>
      </c>
    </row>
    <row r="108" spans="1:27" s="100" customFormat="1" ht="12.75" thickBot="1">
      <c r="A108" s="120"/>
      <c r="B108" s="121"/>
      <c r="C108" s="99"/>
      <c r="D108" s="99"/>
      <c r="E108" s="99"/>
      <c r="F108" s="99"/>
      <c r="G108" s="125"/>
      <c r="H108" s="174"/>
      <c r="I108" s="117"/>
      <c r="J108" s="184"/>
      <c r="K108" s="117"/>
      <c r="L108" s="184"/>
      <c r="M108" s="131"/>
      <c r="N108" s="184"/>
      <c r="O108" s="130"/>
      <c r="P108" s="122"/>
      <c r="Q108" s="122"/>
      <c r="R108" s="117"/>
      <c r="S108" s="117"/>
      <c r="T108" s="126"/>
      <c r="U108" s="129"/>
      <c r="V108" s="129"/>
      <c r="W108" s="129"/>
      <c r="X108" s="129"/>
      <c r="Y108" s="129"/>
      <c r="Z108" s="129"/>
      <c r="AA108" s="129"/>
    </row>
    <row r="109" spans="1:27" s="102" customFormat="1" ht="12.75" thickBot="1">
      <c r="A109" s="576" t="s">
        <v>70</v>
      </c>
      <c r="B109" s="576"/>
      <c r="C109" s="141"/>
      <c r="D109" s="141"/>
      <c r="E109" s="141"/>
      <c r="F109" s="141"/>
      <c r="G109" s="142"/>
      <c r="H109" s="175">
        <f aca="true" t="shared" si="59" ref="H109:N109">SUM(H19:H108)</f>
        <v>0</v>
      </c>
      <c r="I109" s="143">
        <f t="shared" si="59"/>
        <v>0</v>
      </c>
      <c r="J109" s="185">
        <f t="shared" si="59"/>
        <v>0</v>
      </c>
      <c r="K109" s="144">
        <f t="shared" si="59"/>
        <v>0</v>
      </c>
      <c r="L109" s="194">
        <f t="shared" si="59"/>
        <v>0</v>
      </c>
      <c r="M109" s="162">
        <f t="shared" si="59"/>
        <v>3</v>
      </c>
      <c r="N109" s="185">
        <f t="shared" si="59"/>
        <v>0</v>
      </c>
      <c r="O109" s="142"/>
      <c r="P109" s="142"/>
      <c r="Q109" s="142"/>
      <c r="R109" s="142"/>
      <c r="S109" s="142"/>
      <c r="T109" s="145"/>
      <c r="U109" s="146"/>
      <c r="V109" s="146"/>
      <c r="W109" s="143"/>
      <c r="X109" s="143"/>
      <c r="Y109" s="144"/>
      <c r="Z109" s="146"/>
      <c r="AA109" s="147"/>
    </row>
    <row r="110" spans="1:27" s="102" customFormat="1" ht="12.75" thickBot="1">
      <c r="A110" s="577" t="s">
        <v>105</v>
      </c>
      <c r="B110" s="578"/>
      <c r="C110" s="128"/>
      <c r="D110" s="128"/>
      <c r="E110" s="128"/>
      <c r="F110" s="128"/>
      <c r="G110" s="128"/>
      <c r="H110" s="176">
        <f>U110</f>
        <v>0</v>
      </c>
      <c r="I110" s="127">
        <f aca="true" t="shared" si="60" ref="I110:N110">V110</f>
        <v>0</v>
      </c>
      <c r="J110" s="186">
        <f t="shared" si="60"/>
        <v>0</v>
      </c>
      <c r="K110" s="127">
        <f t="shared" si="60"/>
        <v>0</v>
      </c>
      <c r="L110" s="186">
        <f t="shared" si="60"/>
        <v>0</v>
      </c>
      <c r="M110" s="163">
        <f t="shared" si="60"/>
        <v>0.6000000000000001</v>
      </c>
      <c r="N110" s="186">
        <f t="shared" si="60"/>
        <v>0</v>
      </c>
      <c r="O110" s="123">
        <f>O8</f>
        <v>0</v>
      </c>
      <c r="P110" s="124">
        <f>H110+I110+J110+K110+L110+M110+N110</f>
        <v>0.6000000000000001</v>
      </c>
      <c r="Q110" s="124">
        <f>SUM(Q19:Q108)</f>
        <v>0.6000000000000001</v>
      </c>
      <c r="R110" s="142"/>
      <c r="S110" s="142"/>
      <c r="T110" s="123">
        <f>SUM(T19:T109)</f>
        <v>0</v>
      </c>
      <c r="U110" s="127">
        <f aca="true" t="shared" si="61" ref="U110:AA110">SUM(U19:U108)</f>
        <v>0</v>
      </c>
      <c r="V110" s="127">
        <f t="shared" si="61"/>
        <v>0</v>
      </c>
      <c r="W110" s="127">
        <f t="shared" si="61"/>
        <v>0</v>
      </c>
      <c r="X110" s="127">
        <f t="shared" si="61"/>
        <v>0</v>
      </c>
      <c r="Y110" s="127">
        <f t="shared" si="61"/>
        <v>0</v>
      </c>
      <c r="Z110" s="127">
        <f t="shared" si="61"/>
        <v>0.6000000000000001</v>
      </c>
      <c r="AA110" s="127">
        <f t="shared" si="61"/>
        <v>0</v>
      </c>
    </row>
    <row r="111" spans="1:17" s="100" customFormat="1" ht="12">
      <c r="A111" s="111"/>
      <c r="B111" s="112"/>
      <c r="C111" s="113"/>
      <c r="D111" s="113"/>
      <c r="E111" s="113"/>
      <c r="F111" s="113"/>
      <c r="H111" s="177"/>
      <c r="J111" s="187"/>
      <c r="L111" s="187"/>
      <c r="M111" s="164"/>
      <c r="N111" s="187"/>
      <c r="O111" s="101"/>
      <c r="P111" s="114"/>
      <c r="Q111" s="114"/>
    </row>
    <row r="112" spans="2:17" s="100" customFormat="1" ht="12">
      <c r="B112" s="6" t="s">
        <v>71</v>
      </c>
      <c r="C112" s="6"/>
      <c r="D112" s="6"/>
      <c r="E112" s="6"/>
      <c r="F112" s="6"/>
      <c r="G112" s="6"/>
      <c r="H112" s="178"/>
      <c r="I112" s="6"/>
      <c r="J112" s="195"/>
      <c r="K112" s="579">
        <f>T110</f>
        <v>0</v>
      </c>
      <c r="L112" s="579">
        <f>SUM(L109:L111)</f>
        <v>0</v>
      </c>
      <c r="M112" s="579">
        <f>SUM(M109:M111)</f>
        <v>3.6</v>
      </c>
      <c r="N112" s="579">
        <f>SUM(N109:N111)</f>
        <v>0</v>
      </c>
      <c r="O112" s="579">
        <f>SUM(O109:O111)</f>
        <v>0</v>
      </c>
      <c r="P112" s="579">
        <f>SUM(P109:P111)</f>
        <v>0.6000000000000001</v>
      </c>
      <c r="Q112" s="114"/>
    </row>
    <row r="113" spans="1:17" s="100" customFormat="1" ht="12">
      <c r="A113" s="93"/>
      <c r="B113" s="6"/>
      <c r="C113" s="6"/>
      <c r="D113" s="6"/>
      <c r="E113" s="6"/>
      <c r="F113" s="6"/>
      <c r="G113" s="6"/>
      <c r="H113" s="178"/>
      <c r="I113" s="6"/>
      <c r="J113" s="195"/>
      <c r="K113" s="6"/>
      <c r="L113" s="195"/>
      <c r="M113" s="165"/>
      <c r="N113" s="187"/>
      <c r="O113" s="101"/>
      <c r="P113" s="114"/>
      <c r="Q113" s="114"/>
    </row>
    <row r="114" spans="1:18" s="100" customFormat="1" ht="12">
      <c r="A114" s="93"/>
      <c r="B114" s="7" t="s">
        <v>51</v>
      </c>
      <c r="C114" s="7"/>
      <c r="D114" s="7"/>
      <c r="E114" s="6"/>
      <c r="F114" s="6"/>
      <c r="G114" s="6"/>
      <c r="H114" s="178"/>
      <c r="I114" s="6"/>
      <c r="J114" s="195"/>
      <c r="L114" s="187"/>
      <c r="M114" s="166" t="s">
        <v>52</v>
      </c>
      <c r="N114" s="188"/>
      <c r="O114" s="7"/>
      <c r="P114" s="7"/>
      <c r="Q114" s="7"/>
      <c r="R114" s="106"/>
    </row>
    <row r="115" spans="1:18" s="100" customFormat="1" ht="12">
      <c r="A115" s="93"/>
      <c r="B115" s="110" t="s">
        <v>95</v>
      </c>
      <c r="C115" s="109" t="str">
        <f>Путевка!H1</f>
        <v>2009 г.</v>
      </c>
      <c r="D115" s="108"/>
      <c r="E115" s="9"/>
      <c r="F115" s="9"/>
      <c r="G115" s="8"/>
      <c r="H115" s="177"/>
      <c r="I115" s="8"/>
      <c r="J115" s="198"/>
      <c r="L115" s="187"/>
      <c r="M115" s="167" t="s">
        <v>95</v>
      </c>
      <c r="N115" s="189"/>
      <c r="O115" s="107"/>
      <c r="P115" s="107"/>
      <c r="Q115" s="107"/>
      <c r="R115" s="106" t="str">
        <f>C115</f>
        <v>2009 г.</v>
      </c>
    </row>
    <row r="116" spans="1:17" s="100" customFormat="1" ht="12">
      <c r="A116" s="111"/>
      <c r="B116" s="112"/>
      <c r="C116" s="113"/>
      <c r="D116" s="113"/>
      <c r="E116" s="113"/>
      <c r="F116" s="113"/>
      <c r="H116" s="177"/>
      <c r="J116" s="187"/>
      <c r="L116" s="187"/>
      <c r="M116" s="164"/>
      <c r="N116" s="187"/>
      <c r="O116" s="101"/>
      <c r="P116" s="114"/>
      <c r="Q116" s="114"/>
    </row>
    <row r="117" spans="1:17" s="100" customFormat="1" ht="12">
      <c r="A117" s="111"/>
      <c r="B117" s="112"/>
      <c r="C117" s="113"/>
      <c r="D117" s="113"/>
      <c r="E117" s="113"/>
      <c r="F117" s="113"/>
      <c r="H117" s="177"/>
      <c r="J117" s="187"/>
      <c r="L117" s="187"/>
      <c r="M117" s="164"/>
      <c r="N117" s="187"/>
      <c r="O117" s="101"/>
      <c r="P117" s="114"/>
      <c r="Q117" s="114"/>
    </row>
    <row r="118" spans="1:17" s="100" customFormat="1" ht="12">
      <c r="A118" s="111"/>
      <c r="B118" s="112"/>
      <c r="C118" s="113"/>
      <c r="D118" s="113"/>
      <c r="E118" s="113"/>
      <c r="F118" s="113"/>
      <c r="H118" s="177"/>
      <c r="J118" s="187"/>
      <c r="L118" s="187"/>
      <c r="M118" s="164"/>
      <c r="N118" s="187"/>
      <c r="O118" s="101"/>
      <c r="P118" s="114"/>
      <c r="Q118" s="114"/>
    </row>
    <row r="119" spans="1:17" s="100" customFormat="1" ht="12">
      <c r="A119" s="111"/>
      <c r="B119" s="112"/>
      <c r="C119" s="113"/>
      <c r="D119" s="113"/>
      <c r="E119" s="113"/>
      <c r="F119" s="113"/>
      <c r="H119" s="177"/>
      <c r="J119" s="187"/>
      <c r="L119" s="187"/>
      <c r="M119" s="164"/>
      <c r="N119" s="187"/>
      <c r="O119" s="101"/>
      <c r="P119" s="114"/>
      <c r="Q119" s="114"/>
    </row>
    <row r="120" spans="1:17" s="100" customFormat="1" ht="12">
      <c r="A120" s="111"/>
      <c r="B120" s="112"/>
      <c r="C120" s="113"/>
      <c r="D120" s="113"/>
      <c r="E120" s="113"/>
      <c r="F120" s="113"/>
      <c r="H120" s="177"/>
      <c r="J120" s="187"/>
      <c r="L120" s="187"/>
      <c r="M120" s="164"/>
      <c r="N120" s="187"/>
      <c r="O120" s="101"/>
      <c r="P120" s="114"/>
      <c r="Q120" s="114"/>
    </row>
    <row r="121" spans="1:17" s="100" customFormat="1" ht="12">
      <c r="A121" s="111"/>
      <c r="B121" s="112"/>
      <c r="C121" s="113"/>
      <c r="D121" s="113"/>
      <c r="E121" s="113"/>
      <c r="F121" s="113"/>
      <c r="H121" s="177"/>
      <c r="J121" s="187"/>
      <c r="L121" s="187"/>
      <c r="M121" s="164"/>
      <c r="N121" s="187"/>
      <c r="O121" s="101"/>
      <c r="P121" s="114"/>
      <c r="Q121" s="114"/>
    </row>
    <row r="122" spans="1:17" s="100" customFormat="1" ht="12">
      <c r="A122" s="111"/>
      <c r="B122" s="112"/>
      <c r="C122" s="113"/>
      <c r="D122" s="113"/>
      <c r="E122" s="113"/>
      <c r="F122" s="113"/>
      <c r="H122" s="177"/>
      <c r="J122" s="187"/>
      <c r="L122" s="187"/>
      <c r="M122" s="164"/>
      <c r="N122" s="187"/>
      <c r="O122" s="101"/>
      <c r="P122" s="114"/>
      <c r="Q122" s="114"/>
    </row>
    <row r="123" spans="1:17" s="100" customFormat="1" ht="12">
      <c r="A123" s="111"/>
      <c r="B123" s="112"/>
      <c r="C123" s="113"/>
      <c r="D123" s="113"/>
      <c r="E123" s="113"/>
      <c r="F123" s="113"/>
      <c r="H123" s="177"/>
      <c r="J123" s="187"/>
      <c r="L123" s="187"/>
      <c r="M123" s="164"/>
      <c r="N123" s="187"/>
      <c r="O123" s="101"/>
      <c r="P123" s="114"/>
      <c r="Q123" s="114"/>
    </row>
    <row r="124" spans="1:17" s="100" customFormat="1" ht="12">
      <c r="A124" s="111"/>
      <c r="B124" s="112"/>
      <c r="C124" s="113"/>
      <c r="D124" s="113"/>
      <c r="E124" s="113"/>
      <c r="F124" s="113"/>
      <c r="H124" s="177"/>
      <c r="J124" s="187"/>
      <c r="L124" s="187"/>
      <c r="M124" s="164"/>
      <c r="N124" s="187"/>
      <c r="O124" s="101"/>
      <c r="P124" s="114"/>
      <c r="Q124" s="114"/>
    </row>
    <row r="125" spans="1:17" s="100" customFormat="1" ht="12">
      <c r="A125" s="111"/>
      <c r="B125" s="112"/>
      <c r="C125" s="113"/>
      <c r="D125" s="113"/>
      <c r="E125" s="113"/>
      <c r="F125" s="113"/>
      <c r="H125" s="177"/>
      <c r="J125" s="187"/>
      <c r="L125" s="187"/>
      <c r="M125" s="164"/>
      <c r="N125" s="187"/>
      <c r="O125" s="101"/>
      <c r="P125" s="114"/>
      <c r="Q125" s="114"/>
    </row>
    <row r="126" spans="1:17" s="100" customFormat="1" ht="12">
      <c r="A126" s="111"/>
      <c r="B126" s="112"/>
      <c r="C126" s="113"/>
      <c r="D126" s="113"/>
      <c r="E126" s="113"/>
      <c r="F126" s="113"/>
      <c r="H126" s="177"/>
      <c r="J126" s="187"/>
      <c r="L126" s="187"/>
      <c r="M126" s="164"/>
      <c r="N126" s="187"/>
      <c r="O126" s="101"/>
      <c r="P126" s="114"/>
      <c r="Q126" s="114"/>
    </row>
    <row r="127" spans="1:17" s="100" customFormat="1" ht="12">
      <c r="A127" s="111"/>
      <c r="B127" s="112"/>
      <c r="C127" s="113"/>
      <c r="D127" s="113"/>
      <c r="E127" s="113"/>
      <c r="F127" s="113"/>
      <c r="H127" s="177"/>
      <c r="J127" s="187"/>
      <c r="L127" s="187"/>
      <c r="M127" s="164"/>
      <c r="N127" s="187"/>
      <c r="O127" s="101"/>
      <c r="P127" s="114"/>
      <c r="Q127" s="114"/>
    </row>
    <row r="128" spans="1:17" s="100" customFormat="1" ht="12">
      <c r="A128" s="111"/>
      <c r="B128" s="112"/>
      <c r="C128" s="113"/>
      <c r="D128" s="113"/>
      <c r="E128" s="113"/>
      <c r="F128" s="113"/>
      <c r="H128" s="177"/>
      <c r="J128" s="187"/>
      <c r="L128" s="187"/>
      <c r="M128" s="164"/>
      <c r="N128" s="187"/>
      <c r="O128" s="101"/>
      <c r="P128" s="114"/>
      <c r="Q128" s="114"/>
    </row>
    <row r="129" spans="1:17" s="100" customFormat="1" ht="12">
      <c r="A129" s="111"/>
      <c r="B129" s="112"/>
      <c r="C129" s="113"/>
      <c r="D129" s="113"/>
      <c r="E129" s="113"/>
      <c r="F129" s="113"/>
      <c r="H129" s="177"/>
      <c r="J129" s="187"/>
      <c r="L129" s="187"/>
      <c r="M129" s="164"/>
      <c r="N129" s="187"/>
      <c r="O129" s="101"/>
      <c r="P129" s="114"/>
      <c r="Q129" s="114"/>
    </row>
    <row r="130" spans="1:17" s="100" customFormat="1" ht="12">
      <c r="A130" s="111"/>
      <c r="B130" s="112"/>
      <c r="C130" s="113"/>
      <c r="D130" s="113"/>
      <c r="E130" s="113"/>
      <c r="F130" s="113"/>
      <c r="H130" s="177"/>
      <c r="J130" s="187"/>
      <c r="L130" s="187"/>
      <c r="M130" s="164"/>
      <c r="N130" s="187"/>
      <c r="O130" s="101"/>
      <c r="P130" s="114"/>
      <c r="Q130" s="114"/>
    </row>
    <row r="131" spans="1:17" s="100" customFormat="1" ht="12">
      <c r="A131" s="111"/>
      <c r="B131" s="112"/>
      <c r="C131" s="113"/>
      <c r="D131" s="113"/>
      <c r="E131" s="113"/>
      <c r="F131" s="113"/>
      <c r="H131" s="177"/>
      <c r="J131" s="187"/>
      <c r="L131" s="187"/>
      <c r="M131" s="164"/>
      <c r="N131" s="187"/>
      <c r="O131" s="101"/>
      <c r="P131" s="114"/>
      <c r="Q131" s="114"/>
    </row>
    <row r="132" spans="1:17" s="100" customFormat="1" ht="12">
      <c r="A132" s="111"/>
      <c r="B132" s="112"/>
      <c r="C132" s="113"/>
      <c r="D132" s="113"/>
      <c r="E132" s="113"/>
      <c r="F132" s="113"/>
      <c r="H132" s="177"/>
      <c r="J132" s="187"/>
      <c r="L132" s="187"/>
      <c r="M132" s="164"/>
      <c r="N132" s="187"/>
      <c r="O132" s="101"/>
      <c r="P132" s="114"/>
      <c r="Q132" s="114"/>
    </row>
    <row r="133" spans="1:17" s="100" customFormat="1" ht="12">
      <c r="A133" s="111"/>
      <c r="B133" s="112"/>
      <c r="C133" s="113"/>
      <c r="D133" s="113"/>
      <c r="E133" s="113"/>
      <c r="F133" s="113"/>
      <c r="H133" s="177"/>
      <c r="J133" s="187"/>
      <c r="L133" s="187"/>
      <c r="M133" s="164"/>
      <c r="N133" s="187"/>
      <c r="O133" s="101"/>
      <c r="P133" s="114"/>
      <c r="Q133" s="114"/>
    </row>
    <row r="134" spans="1:17" s="100" customFormat="1" ht="12">
      <c r="A134" s="111"/>
      <c r="B134" s="112"/>
      <c r="C134" s="113"/>
      <c r="D134" s="113"/>
      <c r="E134" s="113"/>
      <c r="F134" s="113"/>
      <c r="H134" s="177"/>
      <c r="J134" s="187"/>
      <c r="L134" s="187"/>
      <c r="M134" s="164"/>
      <c r="N134" s="187"/>
      <c r="O134" s="101"/>
      <c r="P134" s="114"/>
      <c r="Q134" s="114"/>
    </row>
    <row r="135" spans="1:17" s="100" customFormat="1" ht="12">
      <c r="A135" s="111"/>
      <c r="B135" s="112"/>
      <c r="C135" s="113"/>
      <c r="D135" s="113"/>
      <c r="E135" s="113"/>
      <c r="F135" s="113"/>
      <c r="H135" s="177"/>
      <c r="J135" s="187"/>
      <c r="L135" s="187"/>
      <c r="M135" s="164"/>
      <c r="N135" s="187"/>
      <c r="O135" s="101"/>
      <c r="P135" s="114"/>
      <c r="Q135" s="114"/>
    </row>
    <row r="136" spans="1:17" s="100" customFormat="1" ht="12">
      <c r="A136" s="111"/>
      <c r="B136" s="112"/>
      <c r="C136" s="113"/>
      <c r="D136" s="113"/>
      <c r="E136" s="113"/>
      <c r="F136" s="113"/>
      <c r="H136" s="177"/>
      <c r="J136" s="187"/>
      <c r="L136" s="187"/>
      <c r="M136" s="164"/>
      <c r="N136" s="187"/>
      <c r="O136" s="101"/>
      <c r="P136" s="114"/>
      <c r="Q136" s="114"/>
    </row>
    <row r="137" spans="1:17" s="100" customFormat="1" ht="12">
      <c r="A137" s="111"/>
      <c r="B137" s="112"/>
      <c r="C137" s="113"/>
      <c r="D137" s="113"/>
      <c r="E137" s="113"/>
      <c r="F137" s="113"/>
      <c r="H137" s="177"/>
      <c r="J137" s="187"/>
      <c r="L137" s="187"/>
      <c r="M137" s="164"/>
      <c r="N137" s="187"/>
      <c r="O137" s="101"/>
      <c r="P137" s="114"/>
      <c r="Q137" s="114"/>
    </row>
    <row r="138" spans="1:17" s="100" customFormat="1" ht="12">
      <c r="A138" s="111"/>
      <c r="B138" s="112"/>
      <c r="C138" s="113"/>
      <c r="D138" s="113"/>
      <c r="E138" s="113"/>
      <c r="F138" s="113"/>
      <c r="H138" s="177"/>
      <c r="J138" s="187"/>
      <c r="L138" s="187"/>
      <c r="M138" s="164"/>
      <c r="N138" s="187"/>
      <c r="O138" s="101"/>
      <c r="P138" s="114"/>
      <c r="Q138" s="114"/>
    </row>
    <row r="139" spans="1:17" s="100" customFormat="1" ht="12">
      <c r="A139" s="111"/>
      <c r="B139" s="112"/>
      <c r="C139" s="113"/>
      <c r="D139" s="113"/>
      <c r="E139" s="113"/>
      <c r="F139" s="113"/>
      <c r="H139" s="177"/>
      <c r="J139" s="187"/>
      <c r="L139" s="187"/>
      <c r="M139" s="164"/>
      <c r="N139" s="187"/>
      <c r="O139" s="101"/>
      <c r="P139" s="114"/>
      <c r="Q139" s="114"/>
    </row>
    <row r="140" spans="1:17" s="100" customFormat="1" ht="12">
      <c r="A140" s="111"/>
      <c r="B140" s="112"/>
      <c r="C140" s="113"/>
      <c r="D140" s="113"/>
      <c r="E140" s="113"/>
      <c r="F140" s="113"/>
      <c r="H140" s="177"/>
      <c r="J140" s="187"/>
      <c r="L140" s="187"/>
      <c r="M140" s="164"/>
      <c r="N140" s="187"/>
      <c r="O140" s="101"/>
      <c r="P140" s="114"/>
      <c r="Q140" s="114"/>
    </row>
    <row r="141" spans="1:17" s="100" customFormat="1" ht="12">
      <c r="A141" s="111"/>
      <c r="B141" s="112"/>
      <c r="C141" s="113"/>
      <c r="D141" s="113"/>
      <c r="E141" s="113"/>
      <c r="F141" s="113"/>
      <c r="H141" s="177"/>
      <c r="J141" s="187"/>
      <c r="L141" s="187"/>
      <c r="M141" s="164"/>
      <c r="N141" s="187"/>
      <c r="O141" s="101"/>
      <c r="P141" s="114"/>
      <c r="Q141" s="114"/>
    </row>
    <row r="142" spans="1:17" s="100" customFormat="1" ht="12">
      <c r="A142" s="111"/>
      <c r="B142" s="112"/>
      <c r="C142" s="113"/>
      <c r="D142" s="113"/>
      <c r="E142" s="113"/>
      <c r="F142" s="113"/>
      <c r="H142" s="177"/>
      <c r="J142" s="187"/>
      <c r="L142" s="187"/>
      <c r="M142" s="164"/>
      <c r="N142" s="187"/>
      <c r="O142" s="101"/>
      <c r="P142" s="114"/>
      <c r="Q142" s="114"/>
    </row>
    <row r="143" spans="1:17" s="100" customFormat="1" ht="12">
      <c r="A143" s="111"/>
      <c r="B143" s="112"/>
      <c r="C143" s="113"/>
      <c r="D143" s="113"/>
      <c r="E143" s="113"/>
      <c r="F143" s="113"/>
      <c r="H143" s="177"/>
      <c r="J143" s="187"/>
      <c r="L143" s="187"/>
      <c r="M143" s="164"/>
      <c r="N143" s="187"/>
      <c r="O143" s="101"/>
      <c r="P143" s="114"/>
      <c r="Q143" s="114"/>
    </row>
    <row r="144" spans="1:17" s="100" customFormat="1" ht="12">
      <c r="A144" s="111"/>
      <c r="B144" s="112"/>
      <c r="C144" s="113"/>
      <c r="D144" s="113"/>
      <c r="E144" s="113"/>
      <c r="F144" s="113"/>
      <c r="H144" s="177"/>
      <c r="J144" s="187"/>
      <c r="L144" s="187"/>
      <c r="M144" s="164"/>
      <c r="N144" s="187"/>
      <c r="O144" s="101"/>
      <c r="P144" s="114"/>
      <c r="Q144" s="114"/>
    </row>
    <row r="145" spans="1:17" s="100" customFormat="1" ht="12">
      <c r="A145" s="111"/>
      <c r="B145" s="112"/>
      <c r="C145" s="113"/>
      <c r="D145" s="113"/>
      <c r="E145" s="113"/>
      <c r="F145" s="113"/>
      <c r="H145" s="177"/>
      <c r="J145" s="187"/>
      <c r="L145" s="187"/>
      <c r="M145" s="164"/>
      <c r="N145" s="187"/>
      <c r="O145" s="101"/>
      <c r="P145" s="114"/>
      <c r="Q145" s="114"/>
    </row>
    <row r="146" spans="1:17" s="100" customFormat="1" ht="12">
      <c r="A146" s="111"/>
      <c r="B146" s="112"/>
      <c r="C146" s="113"/>
      <c r="D146" s="113"/>
      <c r="E146" s="113"/>
      <c r="F146" s="113"/>
      <c r="H146" s="177"/>
      <c r="J146" s="187"/>
      <c r="L146" s="187"/>
      <c r="M146" s="164"/>
      <c r="N146" s="187"/>
      <c r="O146" s="101"/>
      <c r="P146" s="114"/>
      <c r="Q146" s="114"/>
    </row>
    <row r="147" spans="1:17" s="100" customFormat="1" ht="12">
      <c r="A147" s="111"/>
      <c r="B147" s="112"/>
      <c r="C147" s="113"/>
      <c r="D147" s="113"/>
      <c r="E147" s="113"/>
      <c r="F147" s="113"/>
      <c r="H147" s="177"/>
      <c r="J147" s="187"/>
      <c r="L147" s="187"/>
      <c r="M147" s="164"/>
      <c r="N147" s="187"/>
      <c r="O147" s="101"/>
      <c r="P147" s="114"/>
      <c r="Q147" s="114"/>
    </row>
    <row r="148" spans="1:17" s="100" customFormat="1" ht="12">
      <c r="A148" s="111"/>
      <c r="B148" s="112"/>
      <c r="C148" s="113"/>
      <c r="D148" s="113"/>
      <c r="E148" s="113"/>
      <c r="F148" s="113"/>
      <c r="H148" s="177"/>
      <c r="J148" s="187"/>
      <c r="L148" s="187"/>
      <c r="M148" s="164"/>
      <c r="N148" s="187"/>
      <c r="O148" s="101"/>
      <c r="P148" s="114"/>
      <c r="Q148" s="114"/>
    </row>
    <row r="149" spans="1:17" s="100" customFormat="1" ht="12">
      <c r="A149" s="111"/>
      <c r="B149" s="112"/>
      <c r="C149" s="113"/>
      <c r="D149" s="113"/>
      <c r="E149" s="113"/>
      <c r="F149" s="113"/>
      <c r="H149" s="177"/>
      <c r="J149" s="187"/>
      <c r="L149" s="187"/>
      <c r="M149" s="164"/>
      <c r="N149" s="187"/>
      <c r="O149" s="101"/>
      <c r="P149" s="114"/>
      <c r="Q149" s="114"/>
    </row>
    <row r="150" spans="1:17" s="100" customFormat="1" ht="12">
      <c r="A150" s="111"/>
      <c r="B150" s="112"/>
      <c r="C150" s="113"/>
      <c r="D150" s="113"/>
      <c r="E150" s="113"/>
      <c r="F150" s="113"/>
      <c r="H150" s="177"/>
      <c r="J150" s="187"/>
      <c r="L150" s="187"/>
      <c r="M150" s="164"/>
      <c r="N150" s="187"/>
      <c r="O150" s="101"/>
      <c r="P150" s="114"/>
      <c r="Q150" s="114"/>
    </row>
    <row r="151" spans="1:17" s="100" customFormat="1" ht="12">
      <c r="A151" s="111"/>
      <c r="B151" s="112"/>
      <c r="C151" s="113"/>
      <c r="D151" s="113"/>
      <c r="E151" s="113"/>
      <c r="F151" s="113"/>
      <c r="H151" s="177"/>
      <c r="J151" s="187"/>
      <c r="L151" s="187"/>
      <c r="M151" s="164"/>
      <c r="N151" s="187"/>
      <c r="O151" s="101"/>
      <c r="P151" s="114"/>
      <c r="Q151" s="114"/>
    </row>
    <row r="152" spans="1:17" s="100" customFormat="1" ht="12">
      <c r="A152" s="111"/>
      <c r="B152" s="112"/>
      <c r="C152" s="113"/>
      <c r="D152" s="113"/>
      <c r="E152" s="113"/>
      <c r="F152" s="113"/>
      <c r="H152" s="177"/>
      <c r="J152" s="187"/>
      <c r="L152" s="187"/>
      <c r="M152" s="164"/>
      <c r="N152" s="187"/>
      <c r="O152" s="101"/>
      <c r="P152" s="114"/>
      <c r="Q152" s="114"/>
    </row>
    <row r="153" spans="1:17" s="100" customFormat="1" ht="12">
      <c r="A153" s="111"/>
      <c r="B153" s="112"/>
      <c r="C153" s="113"/>
      <c r="D153" s="113"/>
      <c r="E153" s="113"/>
      <c r="F153" s="113"/>
      <c r="H153" s="177"/>
      <c r="J153" s="187"/>
      <c r="L153" s="187"/>
      <c r="M153" s="164"/>
      <c r="N153" s="187"/>
      <c r="O153" s="101"/>
      <c r="P153" s="114"/>
      <c r="Q153" s="114"/>
    </row>
    <row r="154" spans="1:17" s="100" customFormat="1" ht="12">
      <c r="A154" s="111"/>
      <c r="B154" s="112"/>
      <c r="C154" s="113"/>
      <c r="D154" s="113"/>
      <c r="E154" s="113"/>
      <c r="F154" s="113"/>
      <c r="H154" s="177"/>
      <c r="J154" s="187"/>
      <c r="L154" s="187"/>
      <c r="M154" s="164"/>
      <c r="N154" s="187"/>
      <c r="O154" s="101"/>
      <c r="P154" s="114"/>
      <c r="Q154" s="114"/>
    </row>
    <row r="155" spans="1:17" s="100" customFormat="1" ht="12">
      <c r="A155" s="111"/>
      <c r="B155" s="112"/>
      <c r="C155" s="113"/>
      <c r="D155" s="113"/>
      <c r="E155" s="113"/>
      <c r="F155" s="113"/>
      <c r="H155" s="177"/>
      <c r="J155" s="187"/>
      <c r="L155" s="187"/>
      <c r="M155" s="164"/>
      <c r="N155" s="187"/>
      <c r="O155" s="101"/>
      <c r="P155" s="114"/>
      <c r="Q155" s="114"/>
    </row>
    <row r="156" spans="1:17" s="100" customFormat="1" ht="12">
      <c r="A156" s="111"/>
      <c r="B156" s="112"/>
      <c r="C156" s="113"/>
      <c r="D156" s="113"/>
      <c r="E156" s="113"/>
      <c r="F156" s="113"/>
      <c r="H156" s="177"/>
      <c r="J156" s="187"/>
      <c r="L156" s="187"/>
      <c r="M156" s="164"/>
      <c r="N156" s="187"/>
      <c r="O156" s="101"/>
      <c r="P156" s="114"/>
      <c r="Q156" s="114"/>
    </row>
    <row r="157" spans="1:17" s="100" customFormat="1" ht="12">
      <c r="A157" s="111"/>
      <c r="B157" s="112"/>
      <c r="C157" s="113"/>
      <c r="D157" s="113"/>
      <c r="E157" s="113"/>
      <c r="F157" s="113"/>
      <c r="H157" s="177"/>
      <c r="J157" s="187"/>
      <c r="L157" s="187"/>
      <c r="M157" s="164"/>
      <c r="N157" s="187"/>
      <c r="O157" s="101"/>
      <c r="P157" s="114"/>
      <c r="Q157" s="114"/>
    </row>
    <row r="158" spans="1:17" s="100" customFormat="1" ht="12">
      <c r="A158" s="111"/>
      <c r="B158" s="112"/>
      <c r="C158" s="113"/>
      <c r="D158" s="113"/>
      <c r="E158" s="113"/>
      <c r="F158" s="113"/>
      <c r="H158" s="177"/>
      <c r="J158" s="187"/>
      <c r="L158" s="187"/>
      <c r="M158" s="164"/>
      <c r="N158" s="187"/>
      <c r="O158" s="101"/>
      <c r="P158" s="114"/>
      <c r="Q158" s="114"/>
    </row>
    <row r="159" spans="1:17" s="100" customFormat="1" ht="12">
      <c r="A159" s="111"/>
      <c r="B159" s="112"/>
      <c r="C159" s="113"/>
      <c r="D159" s="113"/>
      <c r="E159" s="113"/>
      <c r="F159" s="113"/>
      <c r="H159" s="177"/>
      <c r="J159" s="187"/>
      <c r="L159" s="187"/>
      <c r="M159" s="164"/>
      <c r="N159" s="187"/>
      <c r="O159" s="101"/>
      <c r="P159" s="114"/>
      <c r="Q159" s="114"/>
    </row>
    <row r="160" spans="1:17" s="100" customFormat="1" ht="12">
      <c r="A160" s="111"/>
      <c r="B160" s="112"/>
      <c r="C160" s="113"/>
      <c r="D160" s="113"/>
      <c r="E160" s="113"/>
      <c r="F160" s="113"/>
      <c r="H160" s="177"/>
      <c r="J160" s="187"/>
      <c r="L160" s="187"/>
      <c r="M160" s="164"/>
      <c r="N160" s="187"/>
      <c r="O160" s="101"/>
      <c r="P160" s="114"/>
      <c r="Q160" s="114"/>
    </row>
    <row r="161" spans="1:17" s="100" customFormat="1" ht="12">
      <c r="A161" s="111"/>
      <c r="B161" s="112"/>
      <c r="C161" s="113"/>
      <c r="D161" s="113"/>
      <c r="E161" s="113"/>
      <c r="F161" s="113"/>
      <c r="H161" s="177"/>
      <c r="J161" s="187"/>
      <c r="L161" s="187"/>
      <c r="M161" s="164"/>
      <c r="N161" s="187"/>
      <c r="O161" s="101"/>
      <c r="P161" s="114"/>
      <c r="Q161" s="114"/>
    </row>
    <row r="162" spans="1:17" s="100" customFormat="1" ht="12">
      <c r="A162" s="111"/>
      <c r="B162" s="112"/>
      <c r="C162" s="113"/>
      <c r="D162" s="113"/>
      <c r="E162" s="113"/>
      <c r="F162" s="113"/>
      <c r="H162" s="177"/>
      <c r="J162" s="187"/>
      <c r="L162" s="187"/>
      <c r="M162" s="164"/>
      <c r="N162" s="187"/>
      <c r="O162" s="101"/>
      <c r="P162" s="114"/>
      <c r="Q162" s="114"/>
    </row>
    <row r="163" spans="1:17" s="100" customFormat="1" ht="12">
      <c r="A163" s="111"/>
      <c r="B163" s="112"/>
      <c r="C163" s="113"/>
      <c r="D163" s="113"/>
      <c r="E163" s="113"/>
      <c r="F163" s="113"/>
      <c r="H163" s="177"/>
      <c r="J163" s="187"/>
      <c r="L163" s="187"/>
      <c r="M163" s="164"/>
      <c r="N163" s="187"/>
      <c r="O163" s="101"/>
      <c r="P163" s="114"/>
      <c r="Q163" s="114"/>
    </row>
    <row r="164" spans="1:17" s="100" customFormat="1" ht="12">
      <c r="A164" s="111"/>
      <c r="B164" s="112"/>
      <c r="C164" s="113"/>
      <c r="D164" s="113"/>
      <c r="E164" s="113"/>
      <c r="F164" s="113"/>
      <c r="H164" s="177"/>
      <c r="J164" s="187"/>
      <c r="L164" s="187"/>
      <c r="M164" s="164"/>
      <c r="N164" s="187"/>
      <c r="O164" s="101"/>
      <c r="P164" s="114"/>
      <c r="Q164" s="114"/>
    </row>
    <row r="165" spans="1:17" s="100" customFormat="1" ht="12">
      <c r="A165" s="111"/>
      <c r="B165" s="112"/>
      <c r="C165" s="113"/>
      <c r="D165" s="113"/>
      <c r="E165" s="113"/>
      <c r="F165" s="113"/>
      <c r="H165" s="177"/>
      <c r="J165" s="187"/>
      <c r="L165" s="187"/>
      <c r="M165" s="164"/>
      <c r="N165" s="187"/>
      <c r="O165" s="101"/>
      <c r="P165" s="114"/>
      <c r="Q165" s="114"/>
    </row>
    <row r="166" spans="1:17" s="100" customFormat="1" ht="12">
      <c r="A166" s="111"/>
      <c r="B166" s="112"/>
      <c r="C166" s="113"/>
      <c r="D166" s="113"/>
      <c r="E166" s="113"/>
      <c r="F166" s="113"/>
      <c r="H166" s="177"/>
      <c r="J166" s="187"/>
      <c r="L166" s="187"/>
      <c r="M166" s="164"/>
      <c r="N166" s="187"/>
      <c r="O166" s="101"/>
      <c r="P166" s="114"/>
      <c r="Q166" s="114"/>
    </row>
    <row r="167" spans="1:17" s="100" customFormat="1" ht="12">
      <c r="A167" s="111"/>
      <c r="B167" s="112"/>
      <c r="C167" s="113"/>
      <c r="D167" s="113"/>
      <c r="E167" s="113"/>
      <c r="F167" s="113"/>
      <c r="H167" s="177"/>
      <c r="J167" s="187"/>
      <c r="L167" s="187"/>
      <c r="M167" s="164"/>
      <c r="N167" s="187"/>
      <c r="O167" s="101"/>
      <c r="P167" s="114"/>
      <c r="Q167" s="114"/>
    </row>
    <row r="168" spans="1:17" s="100" customFormat="1" ht="12">
      <c r="A168" s="111"/>
      <c r="B168" s="112"/>
      <c r="C168" s="113"/>
      <c r="D168" s="113"/>
      <c r="E168" s="113"/>
      <c r="F168" s="113"/>
      <c r="H168" s="177"/>
      <c r="J168" s="187"/>
      <c r="L168" s="187"/>
      <c r="M168" s="164"/>
      <c r="N168" s="187"/>
      <c r="O168" s="101"/>
      <c r="P168" s="114"/>
      <c r="Q168" s="114"/>
    </row>
    <row r="169" spans="1:17" s="100" customFormat="1" ht="12">
      <c r="A169" s="111"/>
      <c r="B169" s="112"/>
      <c r="C169" s="113"/>
      <c r="D169" s="113"/>
      <c r="E169" s="113"/>
      <c r="F169" s="113"/>
      <c r="H169" s="177"/>
      <c r="J169" s="187"/>
      <c r="L169" s="187"/>
      <c r="M169" s="164"/>
      <c r="N169" s="187"/>
      <c r="O169" s="101"/>
      <c r="P169" s="114"/>
      <c r="Q169" s="114"/>
    </row>
    <row r="170" spans="1:17" s="100" customFormat="1" ht="12">
      <c r="A170" s="111"/>
      <c r="B170" s="112"/>
      <c r="C170" s="113"/>
      <c r="D170" s="113"/>
      <c r="E170" s="113"/>
      <c r="F170" s="113"/>
      <c r="H170" s="177"/>
      <c r="J170" s="187"/>
      <c r="L170" s="187"/>
      <c r="M170" s="164"/>
      <c r="N170" s="187"/>
      <c r="O170" s="101"/>
      <c r="P170" s="114"/>
      <c r="Q170" s="114"/>
    </row>
    <row r="171" spans="1:17" s="100" customFormat="1" ht="12">
      <c r="A171" s="111"/>
      <c r="B171" s="112"/>
      <c r="C171" s="113"/>
      <c r="D171" s="113"/>
      <c r="E171" s="113"/>
      <c r="F171" s="113"/>
      <c r="H171" s="177"/>
      <c r="J171" s="187"/>
      <c r="L171" s="187"/>
      <c r="M171" s="164"/>
      <c r="N171" s="187"/>
      <c r="O171" s="101"/>
      <c r="P171" s="114"/>
      <c r="Q171" s="114"/>
    </row>
    <row r="172" spans="1:17" s="100" customFormat="1" ht="12">
      <c r="A172" s="111"/>
      <c r="B172" s="112"/>
      <c r="C172" s="113"/>
      <c r="D172" s="113"/>
      <c r="E172" s="113"/>
      <c r="F172" s="113"/>
      <c r="H172" s="177"/>
      <c r="J172" s="187"/>
      <c r="L172" s="187"/>
      <c r="M172" s="164"/>
      <c r="N172" s="187"/>
      <c r="O172" s="101"/>
      <c r="P172" s="114"/>
      <c r="Q172" s="114"/>
    </row>
    <row r="173" spans="1:17" s="100" customFormat="1" ht="12">
      <c r="A173" s="111"/>
      <c r="B173" s="112"/>
      <c r="C173" s="113"/>
      <c r="D173" s="113"/>
      <c r="E173" s="113"/>
      <c r="F173" s="113"/>
      <c r="H173" s="177"/>
      <c r="J173" s="187"/>
      <c r="L173" s="187"/>
      <c r="M173" s="164"/>
      <c r="N173" s="187"/>
      <c r="O173" s="101"/>
      <c r="P173" s="114"/>
      <c r="Q173" s="114"/>
    </row>
    <row r="174" spans="1:17" s="100" customFormat="1" ht="12">
      <c r="A174" s="111"/>
      <c r="B174" s="112"/>
      <c r="C174" s="113"/>
      <c r="D174" s="113"/>
      <c r="E174" s="113"/>
      <c r="F174" s="113"/>
      <c r="H174" s="177"/>
      <c r="J174" s="187"/>
      <c r="L174" s="187"/>
      <c r="M174" s="164"/>
      <c r="N174" s="187"/>
      <c r="O174" s="101"/>
      <c r="P174" s="114"/>
      <c r="Q174" s="114"/>
    </row>
    <row r="175" spans="1:17" s="100" customFormat="1" ht="12">
      <c r="A175" s="111"/>
      <c r="B175" s="112"/>
      <c r="C175" s="113"/>
      <c r="D175" s="113"/>
      <c r="E175" s="113"/>
      <c r="F175" s="113"/>
      <c r="H175" s="177"/>
      <c r="J175" s="187"/>
      <c r="L175" s="187"/>
      <c r="M175" s="164"/>
      <c r="N175" s="187"/>
      <c r="O175" s="101"/>
      <c r="P175" s="114"/>
      <c r="Q175" s="114"/>
    </row>
    <row r="176" spans="18:22" ht="11.25">
      <c r="R176" s="23"/>
      <c r="V176" s="23"/>
    </row>
    <row r="177" spans="18:22" ht="11.25">
      <c r="R177" s="23"/>
      <c r="V177" s="23"/>
    </row>
    <row r="178" spans="18:22" ht="11.25">
      <c r="R178" s="23"/>
      <c r="V178" s="23"/>
    </row>
    <row r="179" spans="18:22" ht="11.25">
      <c r="R179" s="23"/>
      <c r="V179" s="23"/>
    </row>
    <row r="180" spans="18:22" ht="11.25">
      <c r="R180" s="23"/>
      <c r="V180" s="23"/>
    </row>
    <row r="181" spans="18:22" ht="11.25">
      <c r="R181" s="23"/>
      <c r="V181" s="23"/>
    </row>
    <row r="182" spans="18:22" ht="11.25">
      <c r="R182" s="23"/>
      <c r="V182" s="23"/>
    </row>
    <row r="183" spans="18:22" ht="11.25">
      <c r="R183" s="23"/>
      <c r="V183" s="23"/>
    </row>
    <row r="184" spans="1:22" ht="11.25">
      <c r="A184" s="23"/>
      <c r="B184" s="23"/>
      <c r="C184" s="23"/>
      <c r="D184" s="23"/>
      <c r="E184" s="23"/>
      <c r="F184" s="23"/>
      <c r="O184" s="23"/>
      <c r="P184" s="23"/>
      <c r="Q184" s="23"/>
      <c r="R184" s="23"/>
      <c r="V184" s="23"/>
    </row>
  </sheetData>
  <sheetProtection/>
  <mergeCells count="42">
    <mergeCell ref="A109:B109"/>
    <mergeCell ref="A110:B110"/>
    <mergeCell ref="A14:A16"/>
    <mergeCell ref="B14:B16"/>
    <mergeCell ref="O6:P6"/>
    <mergeCell ref="O7:P7"/>
    <mergeCell ref="O8:P8"/>
    <mergeCell ref="O9:P9"/>
    <mergeCell ref="I15:J15"/>
    <mergeCell ref="H11:I11"/>
    <mergeCell ref="N11:O11"/>
    <mergeCell ref="H12:I12"/>
    <mergeCell ref="N12:O12"/>
    <mergeCell ref="C14:O14"/>
    <mergeCell ref="Q1:S1"/>
    <mergeCell ref="Q3:R3"/>
    <mergeCell ref="P14:Q15"/>
    <mergeCell ref="R14:S15"/>
    <mergeCell ref="U10:AA10"/>
    <mergeCell ref="F10:P10"/>
    <mergeCell ref="T14:T17"/>
    <mergeCell ref="B1:P1"/>
    <mergeCell ref="H3:I3"/>
    <mergeCell ref="H4:K4"/>
    <mergeCell ref="P4:R4"/>
    <mergeCell ref="O5:P5"/>
    <mergeCell ref="C15:D15"/>
    <mergeCell ref="E15:F15"/>
    <mergeCell ref="G15:G16"/>
    <mergeCell ref="H15:H16"/>
    <mergeCell ref="Y14:Y16"/>
    <mergeCell ref="Z14:Z16"/>
    <mergeCell ref="AA14:AA16"/>
    <mergeCell ref="K15:L15"/>
    <mergeCell ref="M15:M16"/>
    <mergeCell ref="N15:N16"/>
    <mergeCell ref="O15:O16"/>
    <mergeCell ref="K112:P112"/>
    <mergeCell ref="U14:U16"/>
    <mergeCell ref="V14:V16"/>
    <mergeCell ref="W14:W16"/>
    <mergeCell ref="X14:X16"/>
  </mergeCells>
  <printOptions/>
  <pageMargins left="0.2362204724409449" right="0.15748031496062992" top="0.47" bottom="0.63" header="0.15748031496062992" footer="0.15748031496062992"/>
  <pageSetup horizontalDpi="600" verticalDpi="600" orientation="landscape" paperSize="9" r:id="rId1"/>
  <headerFooter>
    <oddFooter>&amp;LАЦ-40 (375) "Урал" Гос. регистрационный знак    м 803 нк 50&amp;R&amp;P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132"/>
  <sheetViews>
    <sheetView view="pageBreakPreview" zoomScale="120" zoomScaleNormal="187" zoomScaleSheetLayoutView="120" zoomScalePageLayoutView="0" workbookViewId="0" topLeftCell="A4">
      <pane ySplit="14" topLeftCell="A18" activePane="bottomLeft" state="frozen"/>
      <selection pane="topLeft" activeCell="A4" sqref="A4"/>
      <selection pane="bottomLeft" activeCell="O8" sqref="O8:P8"/>
    </sheetView>
  </sheetViews>
  <sheetFormatPr defaultColWidth="9.00390625" defaultRowHeight="12.75"/>
  <cols>
    <col min="1" max="1" width="8.875" style="115" customWidth="1"/>
    <col min="2" max="2" width="36.625" style="22" customWidth="1"/>
    <col min="3" max="6" width="4.25390625" style="24" customWidth="1"/>
    <col min="7" max="7" width="9.375" style="23" customWidth="1"/>
    <col min="8" max="8" width="5.125" style="179" customWidth="1"/>
    <col min="9" max="9" width="5.625" style="23" customWidth="1"/>
    <col min="10" max="10" width="5.625" style="180" customWidth="1"/>
    <col min="11" max="11" width="5.625" style="23" customWidth="1"/>
    <col min="12" max="12" width="5.625" style="180" customWidth="1"/>
    <col min="13" max="13" width="5.625" style="155" customWidth="1"/>
    <col min="14" max="14" width="6.25390625" style="180" customWidth="1"/>
    <col min="15" max="15" width="6.875" style="25" customWidth="1"/>
    <col min="16" max="16" width="7.25390625" style="26" customWidth="1"/>
    <col min="17" max="17" width="7.125" style="26" customWidth="1"/>
    <col min="18" max="18" width="7.00390625" style="116" customWidth="1"/>
    <col min="19" max="19" width="7.00390625" style="23" customWidth="1"/>
    <col min="20" max="20" width="7.25390625" style="23" customWidth="1"/>
    <col min="21" max="21" width="7.75390625" style="23" customWidth="1"/>
    <col min="22" max="22" width="7.75390625" style="116" customWidth="1"/>
    <col min="23" max="27" width="7.75390625" style="23" customWidth="1"/>
    <col min="28" max="16384" width="9.125" style="23" customWidth="1"/>
  </cols>
  <sheetData>
    <row r="1" spans="1:22" ht="20.25">
      <c r="A1" s="94"/>
      <c r="B1" s="561" t="s">
        <v>73</v>
      </c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2" t="s">
        <v>72</v>
      </c>
      <c r="R1" s="562"/>
      <c r="S1" s="562"/>
      <c r="V1" s="23"/>
    </row>
    <row r="2" spans="1:22" ht="15.75">
      <c r="A2" s="90"/>
      <c r="B2" s="1"/>
      <c r="C2" s="2"/>
      <c r="D2" s="2"/>
      <c r="E2" s="2"/>
      <c r="F2" s="2"/>
      <c r="G2" s="1"/>
      <c r="H2" s="168"/>
      <c r="I2" s="1"/>
      <c r="J2" s="190"/>
      <c r="K2" s="1"/>
      <c r="L2" s="190"/>
      <c r="M2" s="154"/>
      <c r="R2" s="23"/>
      <c r="V2" s="23"/>
    </row>
    <row r="3" spans="1:22" ht="15">
      <c r="A3" s="91"/>
      <c r="B3" s="3"/>
      <c r="C3" s="3" t="s">
        <v>24</v>
      </c>
      <c r="D3" s="3"/>
      <c r="E3" s="3"/>
      <c r="F3" s="3"/>
      <c r="G3" s="3"/>
      <c r="H3" s="559" t="str">
        <f>Путевка!E1</f>
        <v>Май</v>
      </c>
      <c r="I3" s="559"/>
      <c r="J3" s="191" t="str">
        <f>Путевка!H1</f>
        <v>2009 г.</v>
      </c>
      <c r="K3" s="3"/>
      <c r="L3" s="191" t="s">
        <v>25</v>
      </c>
      <c r="Q3" s="563" t="s">
        <v>26</v>
      </c>
      <c r="R3" s="563"/>
      <c r="V3" s="23"/>
    </row>
    <row r="4" spans="1:22" ht="12.75">
      <c r="A4" s="91"/>
      <c r="B4" s="3"/>
      <c r="C4" s="3" t="s">
        <v>27</v>
      </c>
      <c r="D4" s="3"/>
      <c r="E4" s="3"/>
      <c r="F4" s="3"/>
      <c r="G4" s="3"/>
      <c r="H4" s="564" t="s">
        <v>75</v>
      </c>
      <c r="I4" s="564"/>
      <c r="J4" s="564"/>
      <c r="K4" s="564"/>
      <c r="L4" s="191" t="s">
        <v>28</v>
      </c>
      <c r="P4" s="559" t="s">
        <v>20</v>
      </c>
      <c r="Q4" s="559"/>
      <c r="R4" s="559"/>
      <c r="V4" s="23"/>
    </row>
    <row r="5" spans="1:22" ht="12.75">
      <c r="A5" s="91"/>
      <c r="B5" s="3"/>
      <c r="C5" s="3" t="s">
        <v>29</v>
      </c>
      <c r="D5" s="3"/>
      <c r="E5" s="3"/>
      <c r="F5" s="3"/>
      <c r="G5" s="3"/>
      <c r="H5" s="169"/>
      <c r="I5" s="3"/>
      <c r="J5" s="191"/>
      <c r="M5" s="156" t="s">
        <v>30</v>
      </c>
      <c r="O5" s="566">
        <v>7632</v>
      </c>
      <c r="P5" s="566"/>
      <c r="Q5" s="89" t="s">
        <v>50</v>
      </c>
      <c r="R5" s="23"/>
      <c r="V5" s="23"/>
    </row>
    <row r="6" spans="1:22" ht="12.75">
      <c r="A6" s="91"/>
      <c r="B6" s="3"/>
      <c r="C6" s="3"/>
      <c r="D6" s="3"/>
      <c r="E6" s="3"/>
      <c r="F6" s="3"/>
      <c r="G6" s="3"/>
      <c r="H6" s="169"/>
      <c r="I6" s="3"/>
      <c r="J6" s="191"/>
      <c r="M6" s="156" t="s">
        <v>31</v>
      </c>
      <c r="O6" s="567">
        <v>14197</v>
      </c>
      <c r="P6" s="567"/>
      <c r="Q6" s="3" t="s">
        <v>32</v>
      </c>
      <c r="R6" s="23"/>
      <c r="V6" s="23"/>
    </row>
    <row r="7" spans="1:22" ht="12.75">
      <c r="A7" s="91"/>
      <c r="B7" s="3"/>
      <c r="C7" s="4" t="s">
        <v>33</v>
      </c>
      <c r="D7" s="4"/>
      <c r="E7" s="4"/>
      <c r="F7" s="4"/>
      <c r="G7" s="4"/>
      <c r="H7" s="170"/>
      <c r="I7" s="4"/>
      <c r="J7" s="196"/>
      <c r="K7" s="98"/>
      <c r="L7" s="181"/>
      <c r="M7" s="157"/>
      <c r="N7" s="181"/>
      <c r="O7" s="566">
        <v>0.23</v>
      </c>
      <c r="P7" s="566"/>
      <c r="Q7" s="3" t="s">
        <v>34</v>
      </c>
      <c r="R7" s="23"/>
      <c r="V7" s="23"/>
    </row>
    <row r="8" spans="1:22" ht="12.75">
      <c r="A8" s="91"/>
      <c r="B8" s="3"/>
      <c r="C8" s="104" t="s">
        <v>35</v>
      </c>
      <c r="D8" s="104"/>
      <c r="E8" s="104"/>
      <c r="F8" s="104"/>
      <c r="G8" s="104"/>
      <c r="H8" s="171"/>
      <c r="I8" s="104"/>
      <c r="J8" s="197"/>
      <c r="K8" s="105"/>
      <c r="L8" s="182"/>
      <c r="M8" s="158"/>
      <c r="N8" s="182"/>
      <c r="O8" s="568">
        <f>SUM(O19:O56)</f>
        <v>0</v>
      </c>
      <c r="P8" s="568"/>
      <c r="Q8" s="3" t="s">
        <v>34</v>
      </c>
      <c r="R8" s="23"/>
      <c r="V8" s="23"/>
    </row>
    <row r="9" spans="1:22" ht="12.75">
      <c r="A9" s="91"/>
      <c r="B9" s="3"/>
      <c r="C9" s="104" t="s">
        <v>36</v>
      </c>
      <c r="D9" s="104"/>
      <c r="E9" s="104"/>
      <c r="F9" s="104"/>
      <c r="G9" s="104"/>
      <c r="H9" s="171"/>
      <c r="I9" s="104"/>
      <c r="J9" s="197"/>
      <c r="K9" s="105"/>
      <c r="L9" s="182"/>
      <c r="M9" s="158"/>
      <c r="N9" s="182"/>
      <c r="O9" s="567">
        <f>(O7+O8)-Q58</f>
        <v>-1.27</v>
      </c>
      <c r="P9" s="568"/>
      <c r="Q9" s="3" t="s">
        <v>34</v>
      </c>
      <c r="R9" s="23"/>
      <c r="V9" s="23"/>
    </row>
    <row r="10" spans="1:27" ht="13.5" customHeight="1" thickBot="1">
      <c r="A10" s="91"/>
      <c r="B10" s="3"/>
      <c r="C10" s="3"/>
      <c r="D10" s="3"/>
      <c r="E10" s="3"/>
      <c r="F10" s="565" t="s">
        <v>37</v>
      </c>
      <c r="G10" s="565"/>
      <c r="H10" s="565"/>
      <c r="I10" s="565"/>
      <c r="J10" s="565"/>
      <c r="K10" s="565"/>
      <c r="L10" s="565"/>
      <c r="M10" s="565"/>
      <c r="N10" s="565"/>
      <c r="O10" s="565"/>
      <c r="P10" s="565"/>
      <c r="R10" s="23"/>
      <c r="U10" s="591" t="s">
        <v>102</v>
      </c>
      <c r="V10" s="591"/>
      <c r="W10" s="591"/>
      <c r="X10" s="591"/>
      <c r="Y10" s="591"/>
      <c r="Z10" s="591"/>
      <c r="AA10" s="591"/>
    </row>
    <row r="11" spans="1:27" ht="12" thickBot="1">
      <c r="A11" s="91"/>
      <c r="B11" s="3"/>
      <c r="C11" s="3"/>
      <c r="D11" s="3"/>
      <c r="E11" s="3"/>
      <c r="F11" s="3" t="s">
        <v>38</v>
      </c>
      <c r="G11" s="3"/>
      <c r="H11" s="558">
        <f>Q58</f>
        <v>1.5</v>
      </c>
      <c r="I11" s="559"/>
      <c r="J11" s="191" t="s">
        <v>34</v>
      </c>
      <c r="L11" s="191" t="s">
        <v>39</v>
      </c>
      <c r="M11" s="159"/>
      <c r="N11" s="560">
        <v>0</v>
      </c>
      <c r="O11" s="560"/>
      <c r="P11" s="3" t="s">
        <v>34</v>
      </c>
      <c r="R11" s="23"/>
      <c r="T11" s="137" t="s">
        <v>64</v>
      </c>
      <c r="U11" s="140">
        <f>U12*1.1</f>
        <v>0.5929000000000001</v>
      </c>
      <c r="V11" s="133"/>
      <c r="W11" s="133"/>
      <c r="X11" s="133"/>
      <c r="Y11" s="133"/>
      <c r="Z11" s="133"/>
      <c r="AA11" s="133"/>
    </row>
    <row r="12" spans="1:27" ht="12" thickBot="1">
      <c r="A12" s="91"/>
      <c r="B12" s="3"/>
      <c r="C12" s="3"/>
      <c r="D12" s="3"/>
      <c r="E12" s="3"/>
      <c r="F12" s="3" t="s">
        <v>40</v>
      </c>
      <c r="G12" s="3"/>
      <c r="H12" s="569">
        <f>Q58</f>
        <v>1.5</v>
      </c>
      <c r="I12" s="570"/>
      <c r="J12" s="191" t="s">
        <v>34</v>
      </c>
      <c r="L12" s="191" t="s">
        <v>41</v>
      </c>
      <c r="M12" s="159"/>
      <c r="N12" s="560">
        <v>0</v>
      </c>
      <c r="O12" s="560"/>
      <c r="P12" s="3" t="s">
        <v>34</v>
      </c>
      <c r="R12" s="23"/>
      <c r="T12" s="137" t="s">
        <v>63</v>
      </c>
      <c r="U12" s="140">
        <v>0.539</v>
      </c>
      <c r="V12" s="135">
        <v>0.25</v>
      </c>
      <c r="W12" s="136">
        <v>0.15</v>
      </c>
      <c r="X12" s="88">
        <f>V12</f>
        <v>0.25</v>
      </c>
      <c r="Y12" s="136">
        <f>W12</f>
        <v>0.15</v>
      </c>
      <c r="Z12" s="134">
        <f>W12</f>
        <v>0.15</v>
      </c>
      <c r="AA12" s="136">
        <f>W12</f>
        <v>0.15</v>
      </c>
    </row>
    <row r="13" spans="1:22" ht="4.5" customHeight="1" thickBot="1">
      <c r="A13" s="92"/>
      <c r="B13" s="5"/>
      <c r="C13" s="5"/>
      <c r="D13" s="5"/>
      <c r="E13" s="5"/>
      <c r="F13" s="5"/>
      <c r="G13" s="5"/>
      <c r="H13" s="172"/>
      <c r="I13" s="5"/>
      <c r="J13" s="192"/>
      <c r="K13" s="5"/>
      <c r="L13" s="192"/>
      <c r="M13" s="160"/>
      <c r="R13" s="23"/>
      <c r="V13" s="23"/>
    </row>
    <row r="14" spans="1:27" ht="13.5" customHeight="1" thickBot="1">
      <c r="A14" s="571" t="s">
        <v>2</v>
      </c>
      <c r="B14" s="571" t="s">
        <v>6</v>
      </c>
      <c r="C14" s="572" t="s">
        <v>76</v>
      </c>
      <c r="D14" s="573"/>
      <c r="E14" s="573"/>
      <c r="F14" s="573"/>
      <c r="G14" s="573"/>
      <c r="H14" s="573"/>
      <c r="I14" s="573"/>
      <c r="J14" s="573"/>
      <c r="K14" s="573"/>
      <c r="L14" s="573"/>
      <c r="M14" s="573"/>
      <c r="N14" s="573"/>
      <c r="O14" s="574"/>
      <c r="P14" s="583" t="s">
        <v>91</v>
      </c>
      <c r="Q14" s="583"/>
      <c r="R14" s="580" t="s">
        <v>42</v>
      </c>
      <c r="S14" s="580"/>
      <c r="T14" s="581" t="s">
        <v>94</v>
      </c>
      <c r="U14" s="557" t="s">
        <v>11</v>
      </c>
      <c r="V14" s="557" t="s">
        <v>0</v>
      </c>
      <c r="W14" s="557" t="s">
        <v>1</v>
      </c>
      <c r="X14" s="557" t="s">
        <v>0</v>
      </c>
      <c r="Y14" s="557" t="s">
        <v>1</v>
      </c>
      <c r="Z14" s="590" t="s">
        <v>103</v>
      </c>
      <c r="AA14" s="590" t="s">
        <v>104</v>
      </c>
    </row>
    <row r="15" spans="1:27" ht="27" customHeight="1" thickBot="1">
      <c r="A15" s="571"/>
      <c r="B15" s="571"/>
      <c r="C15" s="582" t="s">
        <v>89</v>
      </c>
      <c r="D15" s="582"/>
      <c r="E15" s="582" t="s">
        <v>88</v>
      </c>
      <c r="F15" s="582"/>
      <c r="G15" s="583" t="s">
        <v>43</v>
      </c>
      <c r="H15" s="584" t="s">
        <v>87</v>
      </c>
      <c r="I15" s="586" t="s">
        <v>90</v>
      </c>
      <c r="J15" s="587"/>
      <c r="K15" s="586" t="s">
        <v>92</v>
      </c>
      <c r="L15" s="587"/>
      <c r="M15" s="588" t="s">
        <v>3</v>
      </c>
      <c r="N15" s="589" t="s">
        <v>4</v>
      </c>
      <c r="O15" s="575" t="s">
        <v>5</v>
      </c>
      <c r="P15" s="583"/>
      <c r="Q15" s="583"/>
      <c r="R15" s="580"/>
      <c r="S15" s="580"/>
      <c r="T15" s="581"/>
      <c r="U15" s="557"/>
      <c r="V15" s="557"/>
      <c r="W15" s="557"/>
      <c r="X15" s="557"/>
      <c r="Y15" s="557"/>
      <c r="Z15" s="557"/>
      <c r="AA15" s="557"/>
    </row>
    <row r="16" spans="1:27" ht="45.75" customHeight="1" thickBot="1">
      <c r="A16" s="571"/>
      <c r="B16" s="571"/>
      <c r="C16" s="21" t="s">
        <v>44</v>
      </c>
      <c r="D16" s="21" t="s">
        <v>45</v>
      </c>
      <c r="E16" s="21" t="s">
        <v>44</v>
      </c>
      <c r="F16" s="21" t="s">
        <v>45</v>
      </c>
      <c r="G16" s="583"/>
      <c r="H16" s="585"/>
      <c r="I16" s="21" t="s">
        <v>0</v>
      </c>
      <c r="J16" s="193" t="s">
        <v>1</v>
      </c>
      <c r="K16" s="21" t="s">
        <v>0</v>
      </c>
      <c r="L16" s="193" t="s">
        <v>1</v>
      </c>
      <c r="M16" s="588"/>
      <c r="N16" s="589"/>
      <c r="O16" s="575"/>
      <c r="P16" s="96" t="s">
        <v>46</v>
      </c>
      <c r="Q16" s="96" t="s">
        <v>47</v>
      </c>
      <c r="R16" s="96" t="s">
        <v>48</v>
      </c>
      <c r="S16" s="96" t="s">
        <v>49</v>
      </c>
      <c r="T16" s="581"/>
      <c r="U16" s="557"/>
      <c r="V16" s="557"/>
      <c r="W16" s="557"/>
      <c r="X16" s="557"/>
      <c r="Y16" s="557"/>
      <c r="Z16" s="557"/>
      <c r="AA16" s="557"/>
    </row>
    <row r="17" spans="1:27" ht="12" thickBot="1">
      <c r="A17" s="97">
        <v>1</v>
      </c>
      <c r="B17" s="95">
        <v>2</v>
      </c>
      <c r="C17" s="97">
        <v>3</v>
      </c>
      <c r="D17" s="95">
        <v>4</v>
      </c>
      <c r="E17" s="97">
        <v>5</v>
      </c>
      <c r="F17" s="95">
        <v>6</v>
      </c>
      <c r="G17" s="97">
        <v>7</v>
      </c>
      <c r="H17" s="173">
        <v>8</v>
      </c>
      <c r="I17" s="97">
        <v>9</v>
      </c>
      <c r="J17" s="183">
        <v>10</v>
      </c>
      <c r="K17" s="97">
        <v>11</v>
      </c>
      <c r="L17" s="183">
        <v>12</v>
      </c>
      <c r="M17" s="161">
        <v>13</v>
      </c>
      <c r="N17" s="183">
        <v>14</v>
      </c>
      <c r="O17" s="97">
        <v>15</v>
      </c>
      <c r="P17" s="95">
        <v>16</v>
      </c>
      <c r="Q17" s="97">
        <v>17</v>
      </c>
      <c r="R17" s="97">
        <v>18</v>
      </c>
      <c r="S17" s="95">
        <v>19</v>
      </c>
      <c r="T17" s="581"/>
      <c r="U17" s="132"/>
      <c r="V17" s="132"/>
      <c r="W17" s="132"/>
      <c r="X17" s="132"/>
      <c r="Y17" s="132"/>
      <c r="Z17" s="139"/>
      <c r="AA17" s="139"/>
    </row>
    <row r="18" spans="1:20" s="103" customFormat="1" ht="2.25" customHeight="1">
      <c r="A18" s="118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T18" s="119"/>
    </row>
    <row r="19" spans="1:27" s="100" customFormat="1" ht="12">
      <c r="A19" s="120">
        <v>39934</v>
      </c>
      <c r="B19" s="121" t="s">
        <v>3</v>
      </c>
      <c r="C19" s="553">
        <v>8</v>
      </c>
      <c r="D19" s="99" t="s">
        <v>114</v>
      </c>
      <c r="E19" s="553">
        <v>8</v>
      </c>
      <c r="F19" s="553">
        <v>30</v>
      </c>
      <c r="G19" s="125">
        <f>O5</f>
        <v>7632</v>
      </c>
      <c r="H19" s="174"/>
      <c r="I19" s="117"/>
      <c r="J19" s="184"/>
      <c r="K19" s="117"/>
      <c r="L19" s="184"/>
      <c r="M19" s="131">
        <v>10</v>
      </c>
      <c r="N19" s="184"/>
      <c r="O19" s="130"/>
      <c r="P19" s="122">
        <f>U19+V19+W19+X19+Z19+AA19+Y19</f>
        <v>1.5</v>
      </c>
      <c r="Q19" s="122">
        <f>P19</f>
        <v>1.5</v>
      </c>
      <c r="R19" s="117"/>
      <c r="S19" s="117"/>
      <c r="T19" s="126">
        <f>H19+((I19+K19)/60)*50</f>
        <v>0</v>
      </c>
      <c r="U19" s="129">
        <f>H19*0.54</f>
        <v>0</v>
      </c>
      <c r="V19" s="129">
        <f>I19*0.25</f>
        <v>0</v>
      </c>
      <c r="W19" s="129">
        <f>J19*0.15</f>
        <v>0</v>
      </c>
      <c r="X19" s="129">
        <f>K19*0.25</f>
        <v>0</v>
      </c>
      <c r="Y19" s="129">
        <f>L19*0.15</f>
        <v>0</v>
      </c>
      <c r="Z19" s="129">
        <f>M19*0.15</f>
        <v>1.5</v>
      </c>
      <c r="AA19" s="129">
        <f>N19*0.15</f>
        <v>0</v>
      </c>
    </row>
    <row r="20" spans="1:27" s="100" customFormat="1" ht="12">
      <c r="A20" s="120"/>
      <c r="B20" s="121"/>
      <c r="C20" s="553"/>
      <c r="D20" s="99"/>
      <c r="E20" s="553"/>
      <c r="F20" s="553"/>
      <c r="G20" s="125">
        <f>G19+H19</f>
        <v>7632</v>
      </c>
      <c r="H20" s="174"/>
      <c r="I20" s="117"/>
      <c r="J20" s="184"/>
      <c r="K20" s="117"/>
      <c r="L20" s="184"/>
      <c r="M20" s="131"/>
      <c r="N20" s="184"/>
      <c r="O20" s="130"/>
      <c r="P20" s="122">
        <f>U20+V20+W20+X20+Z20+AA20+Y20</f>
        <v>0</v>
      </c>
      <c r="Q20" s="122">
        <f>P20</f>
        <v>0</v>
      </c>
      <c r="R20" s="117"/>
      <c r="S20" s="117"/>
      <c r="T20" s="126">
        <f>H20+((I20+K20)/60)*50</f>
        <v>0</v>
      </c>
      <c r="U20" s="129">
        <f aca="true" t="shared" si="0" ref="U20:U55">H20*0.54</f>
        <v>0</v>
      </c>
      <c r="V20" s="129">
        <f>I20*0.25</f>
        <v>0</v>
      </c>
      <c r="W20" s="129">
        <f>J20*0.15</f>
        <v>0</v>
      </c>
      <c r="X20" s="129">
        <f>K20*0.25</f>
        <v>0</v>
      </c>
      <c r="Y20" s="129">
        <f>L20*0.15</f>
        <v>0</v>
      </c>
      <c r="Z20" s="129">
        <f>M20*0.15</f>
        <v>0</v>
      </c>
      <c r="AA20" s="129">
        <f>N20*0.15</f>
        <v>0</v>
      </c>
    </row>
    <row r="21" spans="1:27" s="100" customFormat="1" ht="12">
      <c r="A21" s="120"/>
      <c r="B21" s="121"/>
      <c r="C21" s="553"/>
      <c r="D21" s="99"/>
      <c r="E21" s="553"/>
      <c r="F21" s="553"/>
      <c r="G21" s="125">
        <f aca="true" t="shared" si="1" ref="G21:G55">G20+H20</f>
        <v>7632</v>
      </c>
      <c r="H21" s="174"/>
      <c r="I21" s="117"/>
      <c r="J21" s="184"/>
      <c r="K21" s="117"/>
      <c r="L21" s="184"/>
      <c r="M21" s="131"/>
      <c r="N21" s="184"/>
      <c r="O21" s="130"/>
      <c r="P21" s="122">
        <f aca="true" t="shared" si="2" ref="P21:P55">U21+V21+W21+X21+Z21+AA21+Y21</f>
        <v>0</v>
      </c>
      <c r="Q21" s="122">
        <f aca="true" t="shared" si="3" ref="Q21:Q55">P21</f>
        <v>0</v>
      </c>
      <c r="R21" s="117"/>
      <c r="S21" s="117"/>
      <c r="T21" s="126">
        <f>H21+((I21+K21)/60)*50</f>
        <v>0</v>
      </c>
      <c r="U21" s="129">
        <f t="shared" si="0"/>
        <v>0</v>
      </c>
      <c r="V21" s="129">
        <f>I21*0.25</f>
        <v>0</v>
      </c>
      <c r="W21" s="129">
        <f>J21*0.15</f>
        <v>0</v>
      </c>
      <c r="X21" s="129">
        <f>K21*0.25</f>
        <v>0</v>
      </c>
      <c r="Y21" s="129">
        <f>L21*0.15</f>
        <v>0</v>
      </c>
      <c r="Z21" s="129">
        <f>M21*0.15</f>
        <v>0</v>
      </c>
      <c r="AA21" s="129">
        <f>N21*0.15</f>
        <v>0</v>
      </c>
    </row>
    <row r="22" spans="1:27" s="100" customFormat="1" ht="12">
      <c r="A22" s="120"/>
      <c r="B22" s="121"/>
      <c r="C22" s="553"/>
      <c r="D22" s="99"/>
      <c r="E22" s="553"/>
      <c r="F22" s="553"/>
      <c r="G22" s="125">
        <f t="shared" si="1"/>
        <v>7632</v>
      </c>
      <c r="H22" s="174"/>
      <c r="I22" s="117"/>
      <c r="J22" s="184"/>
      <c r="K22" s="117"/>
      <c r="L22" s="184"/>
      <c r="M22" s="131"/>
      <c r="N22" s="184"/>
      <c r="O22" s="130"/>
      <c r="P22" s="122">
        <f t="shared" si="2"/>
        <v>0</v>
      </c>
      <c r="Q22" s="122">
        <f t="shared" si="3"/>
        <v>0</v>
      </c>
      <c r="R22" s="117"/>
      <c r="S22" s="117"/>
      <c r="T22" s="126">
        <f>H22+((I22+K22)/60)*50</f>
        <v>0</v>
      </c>
      <c r="U22" s="129">
        <f t="shared" si="0"/>
        <v>0</v>
      </c>
      <c r="V22" s="129">
        <f>I22*0.25</f>
        <v>0</v>
      </c>
      <c r="W22" s="129">
        <f>J22*0.15</f>
        <v>0</v>
      </c>
      <c r="X22" s="129">
        <f>K22*0.25</f>
        <v>0</v>
      </c>
      <c r="Y22" s="129">
        <f>L22*0.15</f>
        <v>0</v>
      </c>
      <c r="Z22" s="129">
        <f>M22*0.15</f>
        <v>0</v>
      </c>
      <c r="AA22" s="129">
        <f>N22*0.15</f>
        <v>0</v>
      </c>
    </row>
    <row r="23" spans="1:27" s="100" customFormat="1" ht="12">
      <c r="A23" s="120"/>
      <c r="B23" s="121"/>
      <c r="C23" s="553"/>
      <c r="D23" s="99"/>
      <c r="E23" s="553"/>
      <c r="F23" s="553"/>
      <c r="G23" s="125">
        <f t="shared" si="1"/>
        <v>7632</v>
      </c>
      <c r="H23" s="174"/>
      <c r="I23" s="117"/>
      <c r="J23" s="184"/>
      <c r="K23" s="117"/>
      <c r="L23" s="184"/>
      <c r="M23" s="131"/>
      <c r="N23" s="184"/>
      <c r="O23" s="130"/>
      <c r="P23" s="122">
        <f t="shared" si="2"/>
        <v>0</v>
      </c>
      <c r="Q23" s="122">
        <f t="shared" si="3"/>
        <v>0</v>
      </c>
      <c r="R23" s="117"/>
      <c r="S23" s="117"/>
      <c r="T23" s="126">
        <f>H23+((I23+K23)/60)*50</f>
        <v>0</v>
      </c>
      <c r="U23" s="129">
        <f t="shared" si="0"/>
        <v>0</v>
      </c>
      <c r="V23" s="129">
        <f>I23*0.25</f>
        <v>0</v>
      </c>
      <c r="W23" s="129">
        <f>J23*0.15</f>
        <v>0</v>
      </c>
      <c r="X23" s="129">
        <f>K23*0.25</f>
        <v>0</v>
      </c>
      <c r="Y23" s="129">
        <f>L23*0.15</f>
        <v>0</v>
      </c>
      <c r="Z23" s="129">
        <f>M23*0.15</f>
        <v>0</v>
      </c>
      <c r="AA23" s="129">
        <f>N23*0.15</f>
        <v>0</v>
      </c>
    </row>
    <row r="24" spans="1:27" s="100" customFormat="1" ht="12">
      <c r="A24" s="120"/>
      <c r="B24" s="121"/>
      <c r="C24" s="553"/>
      <c r="D24" s="99"/>
      <c r="E24" s="553"/>
      <c r="F24" s="553"/>
      <c r="G24" s="125">
        <f t="shared" si="1"/>
        <v>7632</v>
      </c>
      <c r="H24" s="174"/>
      <c r="I24" s="117"/>
      <c r="J24" s="184"/>
      <c r="K24" s="117"/>
      <c r="L24" s="184"/>
      <c r="M24" s="131"/>
      <c r="N24" s="184"/>
      <c r="O24" s="130"/>
      <c r="P24" s="122">
        <f t="shared" si="2"/>
        <v>0</v>
      </c>
      <c r="Q24" s="122">
        <f t="shared" si="3"/>
        <v>0</v>
      </c>
      <c r="R24" s="117"/>
      <c r="S24" s="117"/>
      <c r="T24" s="126">
        <f>H24+((I24+K24)/60)*50</f>
        <v>0</v>
      </c>
      <c r="U24" s="129">
        <f t="shared" si="0"/>
        <v>0</v>
      </c>
      <c r="V24" s="129">
        <f>I24*0.25</f>
        <v>0</v>
      </c>
      <c r="W24" s="129">
        <f>J24*0.15</f>
        <v>0</v>
      </c>
      <c r="X24" s="129">
        <f>K24*0.25</f>
        <v>0</v>
      </c>
      <c r="Y24" s="129">
        <f>L24*0.15</f>
        <v>0</v>
      </c>
      <c r="Z24" s="129">
        <f>M24*0.15</f>
        <v>0</v>
      </c>
      <c r="AA24" s="129">
        <f>N24*0.15</f>
        <v>0</v>
      </c>
    </row>
    <row r="25" spans="1:27" s="100" customFormat="1" ht="12">
      <c r="A25" s="120"/>
      <c r="B25" s="121"/>
      <c r="C25" s="553"/>
      <c r="D25" s="99"/>
      <c r="E25" s="553"/>
      <c r="F25" s="553"/>
      <c r="G25" s="125">
        <f t="shared" si="1"/>
        <v>7632</v>
      </c>
      <c r="H25" s="174"/>
      <c r="I25" s="117"/>
      <c r="J25" s="184"/>
      <c r="K25" s="117"/>
      <c r="L25" s="184"/>
      <c r="M25" s="131"/>
      <c r="N25" s="184"/>
      <c r="O25" s="130"/>
      <c r="P25" s="122">
        <f t="shared" si="2"/>
        <v>0</v>
      </c>
      <c r="Q25" s="122">
        <f t="shared" si="3"/>
        <v>0</v>
      </c>
      <c r="R25" s="117"/>
      <c r="S25" s="117"/>
      <c r="T25" s="126">
        <f>H25+((I25+K25)/60)*50</f>
        <v>0</v>
      </c>
      <c r="U25" s="129">
        <f t="shared" si="0"/>
        <v>0</v>
      </c>
      <c r="V25" s="129">
        <f>I25*0.25</f>
        <v>0</v>
      </c>
      <c r="W25" s="129">
        <f>J25*0.15</f>
        <v>0</v>
      </c>
      <c r="X25" s="129">
        <f>K25*0.25</f>
        <v>0</v>
      </c>
      <c r="Y25" s="129">
        <f>L25*0.15</f>
        <v>0</v>
      </c>
      <c r="Z25" s="129">
        <f>M25*0.15</f>
        <v>0</v>
      </c>
      <c r="AA25" s="129">
        <f>N25*0.15</f>
        <v>0</v>
      </c>
    </row>
    <row r="26" spans="1:27" s="100" customFormat="1" ht="12">
      <c r="A26" s="120"/>
      <c r="B26" s="121"/>
      <c r="C26" s="553"/>
      <c r="D26" s="99"/>
      <c r="E26" s="553"/>
      <c r="F26" s="553"/>
      <c r="G26" s="125">
        <f t="shared" si="1"/>
        <v>7632</v>
      </c>
      <c r="H26" s="174"/>
      <c r="I26" s="117"/>
      <c r="J26" s="184"/>
      <c r="K26" s="117"/>
      <c r="L26" s="184"/>
      <c r="M26" s="131"/>
      <c r="N26" s="184"/>
      <c r="O26" s="130"/>
      <c r="P26" s="122">
        <f t="shared" si="2"/>
        <v>0</v>
      </c>
      <c r="Q26" s="122">
        <f t="shared" si="3"/>
        <v>0</v>
      </c>
      <c r="R26" s="117"/>
      <c r="S26" s="117"/>
      <c r="T26" s="126">
        <f>H26+((I26+K26)/60)*50</f>
        <v>0</v>
      </c>
      <c r="U26" s="129">
        <f t="shared" si="0"/>
        <v>0</v>
      </c>
      <c r="V26" s="129">
        <f>I26*0.25</f>
        <v>0</v>
      </c>
      <c r="W26" s="129">
        <f>J26*0.15</f>
        <v>0</v>
      </c>
      <c r="X26" s="129">
        <f>K26*0.25</f>
        <v>0</v>
      </c>
      <c r="Y26" s="129">
        <f>L26*0.15</f>
        <v>0</v>
      </c>
      <c r="Z26" s="129">
        <f>M26*0.15</f>
        <v>0</v>
      </c>
      <c r="AA26" s="129">
        <f>N26*0.15</f>
        <v>0</v>
      </c>
    </row>
    <row r="27" spans="1:27" s="100" customFormat="1" ht="12">
      <c r="A27" s="120"/>
      <c r="B27" s="121"/>
      <c r="C27" s="553"/>
      <c r="D27" s="99"/>
      <c r="E27" s="553"/>
      <c r="F27" s="553"/>
      <c r="G27" s="125">
        <f t="shared" si="1"/>
        <v>7632</v>
      </c>
      <c r="H27" s="174"/>
      <c r="I27" s="117"/>
      <c r="J27" s="184"/>
      <c r="K27" s="117"/>
      <c r="L27" s="184"/>
      <c r="M27" s="131"/>
      <c r="N27" s="184"/>
      <c r="O27" s="130"/>
      <c r="P27" s="122">
        <f t="shared" si="2"/>
        <v>0</v>
      </c>
      <c r="Q27" s="122">
        <f t="shared" si="3"/>
        <v>0</v>
      </c>
      <c r="R27" s="117"/>
      <c r="S27" s="117"/>
      <c r="T27" s="126">
        <f>H27+((I27+K27)/60)*50</f>
        <v>0</v>
      </c>
      <c r="U27" s="129">
        <f t="shared" si="0"/>
        <v>0</v>
      </c>
      <c r="V27" s="129">
        <f>I27*0.25</f>
        <v>0</v>
      </c>
      <c r="W27" s="129">
        <f>J27*0.15</f>
        <v>0</v>
      </c>
      <c r="X27" s="129">
        <f>K27*0.25</f>
        <v>0</v>
      </c>
      <c r="Y27" s="129">
        <f>L27*0.15</f>
        <v>0</v>
      </c>
      <c r="Z27" s="129">
        <f>M27*0.15</f>
        <v>0</v>
      </c>
      <c r="AA27" s="129">
        <f>N27*0.15</f>
        <v>0</v>
      </c>
    </row>
    <row r="28" spans="1:27" s="100" customFormat="1" ht="12">
      <c r="A28" s="120"/>
      <c r="B28" s="121"/>
      <c r="C28" s="553"/>
      <c r="D28" s="99"/>
      <c r="E28" s="553"/>
      <c r="F28" s="553"/>
      <c r="G28" s="125">
        <f t="shared" si="1"/>
        <v>7632</v>
      </c>
      <c r="H28" s="174"/>
      <c r="I28" s="117"/>
      <c r="J28" s="184"/>
      <c r="K28" s="117"/>
      <c r="L28" s="184"/>
      <c r="M28" s="131"/>
      <c r="N28" s="184"/>
      <c r="O28" s="130"/>
      <c r="P28" s="122">
        <f t="shared" si="2"/>
        <v>0</v>
      </c>
      <c r="Q28" s="122">
        <f t="shared" si="3"/>
        <v>0</v>
      </c>
      <c r="R28" s="117"/>
      <c r="S28" s="117"/>
      <c r="T28" s="126">
        <f>H28+((I28+K28)/60)*50</f>
        <v>0</v>
      </c>
      <c r="U28" s="129">
        <f t="shared" si="0"/>
        <v>0</v>
      </c>
      <c r="V28" s="129">
        <f>I28*0.25</f>
        <v>0</v>
      </c>
      <c r="W28" s="129">
        <f>J28*0.15</f>
        <v>0</v>
      </c>
      <c r="X28" s="129">
        <f>K28*0.25</f>
        <v>0</v>
      </c>
      <c r="Y28" s="129">
        <f>L28*0.15</f>
        <v>0</v>
      </c>
      <c r="Z28" s="129">
        <f>M28*0.15</f>
        <v>0</v>
      </c>
      <c r="AA28" s="129">
        <f>N28*0.15</f>
        <v>0</v>
      </c>
    </row>
    <row r="29" spans="1:27" s="100" customFormat="1" ht="12">
      <c r="A29" s="120"/>
      <c r="B29" s="121"/>
      <c r="C29" s="553"/>
      <c r="D29" s="99"/>
      <c r="E29" s="553"/>
      <c r="F29" s="553"/>
      <c r="G29" s="125">
        <f t="shared" si="1"/>
        <v>7632</v>
      </c>
      <c r="H29" s="174"/>
      <c r="I29" s="117"/>
      <c r="J29" s="184"/>
      <c r="K29" s="117"/>
      <c r="L29" s="184"/>
      <c r="M29" s="131"/>
      <c r="N29" s="184"/>
      <c r="O29" s="130"/>
      <c r="P29" s="122">
        <f t="shared" si="2"/>
        <v>0</v>
      </c>
      <c r="Q29" s="122">
        <f t="shared" si="3"/>
        <v>0</v>
      </c>
      <c r="R29" s="117"/>
      <c r="S29" s="117"/>
      <c r="T29" s="126">
        <f>H29+((I29+K29)/60)*50</f>
        <v>0</v>
      </c>
      <c r="U29" s="129">
        <f t="shared" si="0"/>
        <v>0</v>
      </c>
      <c r="V29" s="129">
        <f>I29*0.25</f>
        <v>0</v>
      </c>
      <c r="W29" s="129">
        <f>J29*0.15</f>
        <v>0</v>
      </c>
      <c r="X29" s="129">
        <f>K29*0.25</f>
        <v>0</v>
      </c>
      <c r="Y29" s="129">
        <f>L29*0.15</f>
        <v>0</v>
      </c>
      <c r="Z29" s="129">
        <f>M29*0.15</f>
        <v>0</v>
      </c>
      <c r="AA29" s="129">
        <f>N29*0.15</f>
        <v>0</v>
      </c>
    </row>
    <row r="30" spans="1:27" s="100" customFormat="1" ht="12">
      <c r="A30" s="120"/>
      <c r="B30" s="121"/>
      <c r="C30" s="553"/>
      <c r="D30" s="99"/>
      <c r="E30" s="553"/>
      <c r="F30" s="553"/>
      <c r="G30" s="125">
        <f t="shared" si="1"/>
        <v>7632</v>
      </c>
      <c r="H30" s="174"/>
      <c r="I30" s="117"/>
      <c r="J30" s="184"/>
      <c r="K30" s="117"/>
      <c r="L30" s="184"/>
      <c r="M30" s="131"/>
      <c r="N30" s="184"/>
      <c r="O30" s="130"/>
      <c r="P30" s="122">
        <f t="shared" si="2"/>
        <v>0</v>
      </c>
      <c r="Q30" s="122">
        <f t="shared" si="3"/>
        <v>0</v>
      </c>
      <c r="R30" s="117"/>
      <c r="S30" s="117"/>
      <c r="T30" s="126">
        <f>H30+((I30+K30)/60)*50</f>
        <v>0</v>
      </c>
      <c r="U30" s="129">
        <f t="shared" si="0"/>
        <v>0</v>
      </c>
      <c r="V30" s="129">
        <f>I30*0.25</f>
        <v>0</v>
      </c>
      <c r="W30" s="129">
        <f>J30*0.15</f>
        <v>0</v>
      </c>
      <c r="X30" s="129">
        <f>K30*0.25</f>
        <v>0</v>
      </c>
      <c r="Y30" s="129">
        <f>L30*0.15</f>
        <v>0</v>
      </c>
      <c r="Z30" s="129">
        <f>M30*0.15</f>
        <v>0</v>
      </c>
      <c r="AA30" s="129">
        <f>N30*0.15</f>
        <v>0</v>
      </c>
    </row>
    <row r="31" spans="1:27" s="100" customFormat="1" ht="12" customHeight="1">
      <c r="A31" s="120"/>
      <c r="B31" s="121"/>
      <c r="C31" s="553"/>
      <c r="D31" s="99"/>
      <c r="E31" s="553"/>
      <c r="F31" s="553"/>
      <c r="G31" s="125">
        <f t="shared" si="1"/>
        <v>7632</v>
      </c>
      <c r="H31" s="174"/>
      <c r="I31" s="117"/>
      <c r="J31" s="184"/>
      <c r="K31" s="117"/>
      <c r="L31" s="184"/>
      <c r="M31" s="131"/>
      <c r="N31" s="184"/>
      <c r="O31" s="130"/>
      <c r="P31" s="122">
        <f t="shared" si="2"/>
        <v>0</v>
      </c>
      <c r="Q31" s="122">
        <f t="shared" si="3"/>
        <v>0</v>
      </c>
      <c r="R31" s="117"/>
      <c r="S31" s="117"/>
      <c r="T31" s="126">
        <f>H31+((I31+K31)/60)*50</f>
        <v>0</v>
      </c>
      <c r="U31" s="129">
        <f t="shared" si="0"/>
        <v>0</v>
      </c>
      <c r="V31" s="129">
        <f>I31*0.25</f>
        <v>0</v>
      </c>
      <c r="W31" s="129">
        <f>J31*0.15</f>
        <v>0</v>
      </c>
      <c r="X31" s="129">
        <f>K31*0.25</f>
        <v>0</v>
      </c>
      <c r="Y31" s="129">
        <f>L31*0.15</f>
        <v>0</v>
      </c>
      <c r="Z31" s="129">
        <f>M31*0.15</f>
        <v>0</v>
      </c>
      <c r="AA31" s="129">
        <f>N31*0.15</f>
        <v>0</v>
      </c>
    </row>
    <row r="32" spans="1:27" s="100" customFormat="1" ht="12" customHeight="1">
      <c r="A32" s="120"/>
      <c r="B32" s="121"/>
      <c r="C32" s="553"/>
      <c r="D32" s="99"/>
      <c r="E32" s="553"/>
      <c r="F32" s="553"/>
      <c r="G32" s="125">
        <f t="shared" si="1"/>
        <v>7632</v>
      </c>
      <c r="H32" s="174"/>
      <c r="I32" s="117"/>
      <c r="J32" s="184"/>
      <c r="K32" s="117"/>
      <c r="L32" s="184"/>
      <c r="M32" s="131"/>
      <c r="N32" s="184"/>
      <c r="O32" s="130"/>
      <c r="P32" s="122">
        <f t="shared" si="2"/>
        <v>0</v>
      </c>
      <c r="Q32" s="122">
        <f t="shared" si="3"/>
        <v>0</v>
      </c>
      <c r="R32" s="117"/>
      <c r="S32" s="117"/>
      <c r="T32" s="126">
        <f>H32+((I32+K32)/60)*50</f>
        <v>0</v>
      </c>
      <c r="U32" s="129">
        <f t="shared" si="0"/>
        <v>0</v>
      </c>
      <c r="V32" s="129">
        <f>I32*0.25</f>
        <v>0</v>
      </c>
      <c r="W32" s="129">
        <f>J32*0.15</f>
        <v>0</v>
      </c>
      <c r="X32" s="129">
        <f>K32*0.25</f>
        <v>0</v>
      </c>
      <c r="Y32" s="129">
        <f>L32*0.15</f>
        <v>0</v>
      </c>
      <c r="Z32" s="129">
        <f>M32*0.15</f>
        <v>0</v>
      </c>
      <c r="AA32" s="129">
        <f>N32*0.15</f>
        <v>0</v>
      </c>
    </row>
    <row r="33" spans="1:27" s="100" customFormat="1" ht="12">
      <c r="A33" s="120"/>
      <c r="B33" s="121"/>
      <c r="C33" s="553"/>
      <c r="D33" s="99"/>
      <c r="E33" s="553"/>
      <c r="F33" s="553"/>
      <c r="G33" s="125">
        <f t="shared" si="1"/>
        <v>7632</v>
      </c>
      <c r="H33" s="174"/>
      <c r="I33" s="117"/>
      <c r="J33" s="184"/>
      <c r="K33" s="117"/>
      <c r="L33" s="184"/>
      <c r="M33" s="131"/>
      <c r="N33" s="184"/>
      <c r="O33" s="130"/>
      <c r="P33" s="122">
        <f t="shared" si="2"/>
        <v>0</v>
      </c>
      <c r="Q33" s="122">
        <f t="shared" si="3"/>
        <v>0</v>
      </c>
      <c r="R33" s="117"/>
      <c r="S33" s="117"/>
      <c r="T33" s="126">
        <f aca="true" t="shared" si="4" ref="T33:T48">H33+((I33+K33)/60)*50</f>
        <v>0</v>
      </c>
      <c r="U33" s="129">
        <f aca="true" t="shared" si="5" ref="U33:U48">H33*0.54</f>
        <v>0</v>
      </c>
      <c r="V33" s="129">
        <f aca="true" t="shared" si="6" ref="V33:V48">I33*0.25</f>
        <v>0</v>
      </c>
      <c r="W33" s="129">
        <f aca="true" t="shared" si="7" ref="W33:W48">J33*0.15</f>
        <v>0</v>
      </c>
      <c r="X33" s="129">
        <f aca="true" t="shared" si="8" ref="X33:X48">K33*0.25</f>
        <v>0</v>
      </c>
      <c r="Y33" s="129">
        <f aca="true" t="shared" si="9" ref="Y33:Y48">L33*0.15</f>
        <v>0</v>
      </c>
      <c r="Z33" s="129">
        <f aca="true" t="shared" si="10" ref="Z33:Z48">M33*0.15</f>
        <v>0</v>
      </c>
      <c r="AA33" s="129">
        <f aca="true" t="shared" si="11" ref="AA33:AA48">N33*0.15</f>
        <v>0</v>
      </c>
    </row>
    <row r="34" spans="1:27" s="100" customFormat="1" ht="12">
      <c r="A34" s="120"/>
      <c r="B34" s="121"/>
      <c r="C34" s="553"/>
      <c r="D34" s="99"/>
      <c r="E34" s="553"/>
      <c r="F34" s="553"/>
      <c r="G34" s="125">
        <f t="shared" si="1"/>
        <v>7632</v>
      </c>
      <c r="H34" s="174"/>
      <c r="I34" s="117"/>
      <c r="J34" s="184"/>
      <c r="K34" s="117"/>
      <c r="L34" s="184"/>
      <c r="M34" s="131"/>
      <c r="N34" s="184"/>
      <c r="O34" s="130"/>
      <c r="P34" s="122">
        <f t="shared" si="2"/>
        <v>0</v>
      </c>
      <c r="Q34" s="122">
        <f t="shared" si="3"/>
        <v>0</v>
      </c>
      <c r="R34" s="117"/>
      <c r="S34" s="117"/>
      <c r="T34" s="126">
        <f t="shared" si="4"/>
        <v>0</v>
      </c>
      <c r="U34" s="129">
        <f t="shared" si="5"/>
        <v>0</v>
      </c>
      <c r="V34" s="129">
        <f t="shared" si="6"/>
        <v>0</v>
      </c>
      <c r="W34" s="129">
        <f t="shared" si="7"/>
        <v>0</v>
      </c>
      <c r="X34" s="129">
        <f t="shared" si="8"/>
        <v>0</v>
      </c>
      <c r="Y34" s="129">
        <f t="shared" si="9"/>
        <v>0</v>
      </c>
      <c r="Z34" s="129">
        <f t="shared" si="10"/>
        <v>0</v>
      </c>
      <c r="AA34" s="129">
        <f t="shared" si="11"/>
        <v>0</v>
      </c>
    </row>
    <row r="35" spans="1:27" s="100" customFormat="1" ht="12">
      <c r="A35" s="120"/>
      <c r="B35" s="121"/>
      <c r="C35" s="553"/>
      <c r="D35" s="99"/>
      <c r="E35" s="553"/>
      <c r="F35" s="553"/>
      <c r="G35" s="125">
        <f t="shared" si="1"/>
        <v>7632</v>
      </c>
      <c r="H35" s="174"/>
      <c r="I35" s="117"/>
      <c r="J35" s="184"/>
      <c r="K35" s="117"/>
      <c r="L35" s="184"/>
      <c r="M35" s="131"/>
      <c r="N35" s="184"/>
      <c r="O35" s="130"/>
      <c r="P35" s="122">
        <f t="shared" si="2"/>
        <v>0</v>
      </c>
      <c r="Q35" s="122">
        <f t="shared" si="3"/>
        <v>0</v>
      </c>
      <c r="R35" s="117"/>
      <c r="S35" s="117"/>
      <c r="T35" s="126">
        <f t="shared" si="4"/>
        <v>0</v>
      </c>
      <c r="U35" s="129">
        <f t="shared" si="5"/>
        <v>0</v>
      </c>
      <c r="V35" s="129">
        <f t="shared" si="6"/>
        <v>0</v>
      </c>
      <c r="W35" s="129">
        <f t="shared" si="7"/>
        <v>0</v>
      </c>
      <c r="X35" s="129">
        <f t="shared" si="8"/>
        <v>0</v>
      </c>
      <c r="Y35" s="129">
        <f t="shared" si="9"/>
        <v>0</v>
      </c>
      <c r="Z35" s="129">
        <f t="shared" si="10"/>
        <v>0</v>
      </c>
      <c r="AA35" s="129">
        <f t="shared" si="11"/>
        <v>0</v>
      </c>
    </row>
    <row r="36" spans="1:27" s="100" customFormat="1" ht="12">
      <c r="A36" s="120"/>
      <c r="B36" s="121"/>
      <c r="C36" s="553"/>
      <c r="D36" s="99"/>
      <c r="E36" s="553"/>
      <c r="F36" s="553"/>
      <c r="G36" s="125">
        <f t="shared" si="1"/>
        <v>7632</v>
      </c>
      <c r="H36" s="174"/>
      <c r="I36" s="117"/>
      <c r="J36" s="184"/>
      <c r="K36" s="117"/>
      <c r="L36" s="184"/>
      <c r="M36" s="131"/>
      <c r="N36" s="184"/>
      <c r="O36" s="130"/>
      <c r="P36" s="122">
        <f t="shared" si="2"/>
        <v>0</v>
      </c>
      <c r="Q36" s="122">
        <f t="shared" si="3"/>
        <v>0</v>
      </c>
      <c r="R36" s="117"/>
      <c r="S36" s="117"/>
      <c r="T36" s="126">
        <f t="shared" si="4"/>
        <v>0</v>
      </c>
      <c r="U36" s="129">
        <f t="shared" si="5"/>
        <v>0</v>
      </c>
      <c r="V36" s="129">
        <f t="shared" si="6"/>
        <v>0</v>
      </c>
      <c r="W36" s="129">
        <f t="shared" si="7"/>
        <v>0</v>
      </c>
      <c r="X36" s="129">
        <f t="shared" si="8"/>
        <v>0</v>
      </c>
      <c r="Y36" s="129">
        <f t="shared" si="9"/>
        <v>0</v>
      </c>
      <c r="Z36" s="129">
        <f t="shared" si="10"/>
        <v>0</v>
      </c>
      <c r="AA36" s="129">
        <f t="shared" si="11"/>
        <v>0</v>
      </c>
    </row>
    <row r="37" spans="1:27" s="100" customFormat="1" ht="12">
      <c r="A37" s="120"/>
      <c r="B37" s="121"/>
      <c r="C37" s="553"/>
      <c r="D37" s="99"/>
      <c r="E37" s="553"/>
      <c r="F37" s="553"/>
      <c r="G37" s="125">
        <f t="shared" si="1"/>
        <v>7632</v>
      </c>
      <c r="H37" s="174"/>
      <c r="I37" s="117"/>
      <c r="J37" s="184"/>
      <c r="K37" s="117"/>
      <c r="L37" s="184"/>
      <c r="M37" s="131"/>
      <c r="N37" s="184"/>
      <c r="O37" s="130"/>
      <c r="P37" s="122">
        <f t="shared" si="2"/>
        <v>0</v>
      </c>
      <c r="Q37" s="122">
        <f t="shared" si="3"/>
        <v>0</v>
      </c>
      <c r="R37" s="117"/>
      <c r="S37" s="117"/>
      <c r="T37" s="126">
        <f t="shared" si="4"/>
        <v>0</v>
      </c>
      <c r="U37" s="129">
        <f t="shared" si="5"/>
        <v>0</v>
      </c>
      <c r="V37" s="129">
        <f t="shared" si="6"/>
        <v>0</v>
      </c>
      <c r="W37" s="129">
        <f t="shared" si="7"/>
        <v>0</v>
      </c>
      <c r="X37" s="129">
        <f t="shared" si="8"/>
        <v>0</v>
      </c>
      <c r="Y37" s="129">
        <f t="shared" si="9"/>
        <v>0</v>
      </c>
      <c r="Z37" s="129">
        <f t="shared" si="10"/>
        <v>0</v>
      </c>
      <c r="AA37" s="129">
        <f t="shared" si="11"/>
        <v>0</v>
      </c>
    </row>
    <row r="38" spans="1:27" s="100" customFormat="1" ht="12">
      <c r="A38" s="120"/>
      <c r="B38" s="121"/>
      <c r="C38" s="553"/>
      <c r="D38" s="99"/>
      <c r="E38" s="553"/>
      <c r="F38" s="553"/>
      <c r="G38" s="125">
        <f t="shared" si="1"/>
        <v>7632</v>
      </c>
      <c r="H38" s="174"/>
      <c r="I38" s="117"/>
      <c r="J38" s="184"/>
      <c r="K38" s="117"/>
      <c r="L38" s="184"/>
      <c r="M38" s="131"/>
      <c r="N38" s="184"/>
      <c r="O38" s="130"/>
      <c r="P38" s="122">
        <f t="shared" si="2"/>
        <v>0</v>
      </c>
      <c r="Q38" s="122">
        <f t="shared" si="3"/>
        <v>0</v>
      </c>
      <c r="R38" s="117"/>
      <c r="S38" s="117"/>
      <c r="T38" s="126">
        <f t="shared" si="4"/>
        <v>0</v>
      </c>
      <c r="U38" s="129">
        <f t="shared" si="5"/>
        <v>0</v>
      </c>
      <c r="V38" s="129">
        <f t="shared" si="6"/>
        <v>0</v>
      </c>
      <c r="W38" s="129">
        <f t="shared" si="7"/>
        <v>0</v>
      </c>
      <c r="X38" s="129">
        <f t="shared" si="8"/>
        <v>0</v>
      </c>
      <c r="Y38" s="129">
        <f t="shared" si="9"/>
        <v>0</v>
      </c>
      <c r="Z38" s="129">
        <f t="shared" si="10"/>
        <v>0</v>
      </c>
      <c r="AA38" s="129">
        <f t="shared" si="11"/>
        <v>0</v>
      </c>
    </row>
    <row r="39" spans="1:27" s="100" customFormat="1" ht="12">
      <c r="A39" s="120"/>
      <c r="B39" s="121"/>
      <c r="C39" s="553"/>
      <c r="D39" s="99"/>
      <c r="E39" s="553"/>
      <c r="F39" s="553"/>
      <c r="G39" s="125">
        <f t="shared" si="1"/>
        <v>7632</v>
      </c>
      <c r="H39" s="174"/>
      <c r="I39" s="117"/>
      <c r="J39" s="184"/>
      <c r="K39" s="117"/>
      <c r="L39" s="184"/>
      <c r="M39" s="131"/>
      <c r="N39" s="184"/>
      <c r="O39" s="130"/>
      <c r="P39" s="122">
        <f t="shared" si="2"/>
        <v>0</v>
      </c>
      <c r="Q39" s="122">
        <f t="shared" si="3"/>
        <v>0</v>
      </c>
      <c r="R39" s="117"/>
      <c r="S39" s="117"/>
      <c r="T39" s="126">
        <f t="shared" si="4"/>
        <v>0</v>
      </c>
      <c r="U39" s="129">
        <f t="shared" si="5"/>
        <v>0</v>
      </c>
      <c r="V39" s="129">
        <f t="shared" si="6"/>
        <v>0</v>
      </c>
      <c r="W39" s="129">
        <f t="shared" si="7"/>
        <v>0</v>
      </c>
      <c r="X39" s="129">
        <f t="shared" si="8"/>
        <v>0</v>
      </c>
      <c r="Y39" s="129">
        <f t="shared" si="9"/>
        <v>0</v>
      </c>
      <c r="Z39" s="129">
        <f t="shared" si="10"/>
        <v>0</v>
      </c>
      <c r="AA39" s="129">
        <f t="shared" si="11"/>
        <v>0</v>
      </c>
    </row>
    <row r="40" spans="1:27" s="100" customFormat="1" ht="12">
      <c r="A40" s="120"/>
      <c r="B40" s="121"/>
      <c r="C40" s="553"/>
      <c r="D40" s="99"/>
      <c r="E40" s="553"/>
      <c r="F40" s="553"/>
      <c r="G40" s="125">
        <f t="shared" si="1"/>
        <v>7632</v>
      </c>
      <c r="H40" s="174"/>
      <c r="I40" s="117"/>
      <c r="J40" s="184"/>
      <c r="K40" s="117"/>
      <c r="L40" s="184"/>
      <c r="M40" s="131"/>
      <c r="N40" s="184"/>
      <c r="O40" s="130"/>
      <c r="P40" s="122">
        <f t="shared" si="2"/>
        <v>0</v>
      </c>
      <c r="Q40" s="122">
        <f t="shared" si="3"/>
        <v>0</v>
      </c>
      <c r="R40" s="117"/>
      <c r="S40" s="117"/>
      <c r="T40" s="126">
        <f t="shared" si="4"/>
        <v>0</v>
      </c>
      <c r="U40" s="129">
        <f t="shared" si="5"/>
        <v>0</v>
      </c>
      <c r="V40" s="129">
        <f t="shared" si="6"/>
        <v>0</v>
      </c>
      <c r="W40" s="129">
        <f t="shared" si="7"/>
        <v>0</v>
      </c>
      <c r="X40" s="129">
        <f t="shared" si="8"/>
        <v>0</v>
      </c>
      <c r="Y40" s="129">
        <f t="shared" si="9"/>
        <v>0</v>
      </c>
      <c r="Z40" s="129">
        <f t="shared" si="10"/>
        <v>0</v>
      </c>
      <c r="AA40" s="129">
        <f t="shared" si="11"/>
        <v>0</v>
      </c>
    </row>
    <row r="41" spans="1:27" s="100" customFormat="1" ht="12">
      <c r="A41" s="120"/>
      <c r="B41" s="121"/>
      <c r="C41" s="553"/>
      <c r="D41" s="99"/>
      <c r="E41" s="553"/>
      <c r="F41" s="553"/>
      <c r="G41" s="125">
        <f t="shared" si="1"/>
        <v>7632</v>
      </c>
      <c r="H41" s="174"/>
      <c r="I41" s="117"/>
      <c r="J41" s="184"/>
      <c r="K41" s="117"/>
      <c r="L41" s="184"/>
      <c r="M41" s="131"/>
      <c r="N41" s="184"/>
      <c r="O41" s="130"/>
      <c r="P41" s="122">
        <f t="shared" si="2"/>
        <v>0</v>
      </c>
      <c r="Q41" s="122">
        <f t="shared" si="3"/>
        <v>0</v>
      </c>
      <c r="R41" s="117"/>
      <c r="S41" s="117"/>
      <c r="T41" s="126">
        <f t="shared" si="4"/>
        <v>0</v>
      </c>
      <c r="U41" s="129">
        <f t="shared" si="5"/>
        <v>0</v>
      </c>
      <c r="V41" s="129">
        <f t="shared" si="6"/>
        <v>0</v>
      </c>
      <c r="W41" s="129">
        <f t="shared" si="7"/>
        <v>0</v>
      </c>
      <c r="X41" s="129">
        <f t="shared" si="8"/>
        <v>0</v>
      </c>
      <c r="Y41" s="129">
        <f t="shared" si="9"/>
        <v>0</v>
      </c>
      <c r="Z41" s="129">
        <f t="shared" si="10"/>
        <v>0</v>
      </c>
      <c r="AA41" s="129">
        <f t="shared" si="11"/>
        <v>0</v>
      </c>
    </row>
    <row r="42" spans="1:27" s="100" customFormat="1" ht="12">
      <c r="A42" s="120"/>
      <c r="B42" s="121"/>
      <c r="C42" s="553"/>
      <c r="D42" s="99"/>
      <c r="E42" s="553"/>
      <c r="F42" s="553"/>
      <c r="G42" s="125">
        <f t="shared" si="1"/>
        <v>7632</v>
      </c>
      <c r="H42" s="174"/>
      <c r="I42" s="117"/>
      <c r="J42" s="184"/>
      <c r="K42" s="117"/>
      <c r="L42" s="184"/>
      <c r="M42" s="131"/>
      <c r="N42" s="184"/>
      <c r="O42" s="130"/>
      <c r="P42" s="122">
        <f t="shared" si="2"/>
        <v>0</v>
      </c>
      <c r="Q42" s="122">
        <f t="shared" si="3"/>
        <v>0</v>
      </c>
      <c r="R42" s="117"/>
      <c r="S42" s="117"/>
      <c r="T42" s="126">
        <f t="shared" si="4"/>
        <v>0</v>
      </c>
      <c r="U42" s="129">
        <f t="shared" si="5"/>
        <v>0</v>
      </c>
      <c r="V42" s="129">
        <f t="shared" si="6"/>
        <v>0</v>
      </c>
      <c r="W42" s="129">
        <f t="shared" si="7"/>
        <v>0</v>
      </c>
      <c r="X42" s="129">
        <f t="shared" si="8"/>
        <v>0</v>
      </c>
      <c r="Y42" s="129">
        <f t="shared" si="9"/>
        <v>0</v>
      </c>
      <c r="Z42" s="129">
        <f t="shared" si="10"/>
        <v>0</v>
      </c>
      <c r="AA42" s="129">
        <f t="shared" si="11"/>
        <v>0</v>
      </c>
    </row>
    <row r="43" spans="1:27" s="100" customFormat="1" ht="12">
      <c r="A43" s="120"/>
      <c r="B43" s="121"/>
      <c r="C43" s="553"/>
      <c r="D43" s="99"/>
      <c r="E43" s="553"/>
      <c r="F43" s="553"/>
      <c r="G43" s="125">
        <f t="shared" si="1"/>
        <v>7632</v>
      </c>
      <c r="H43" s="174"/>
      <c r="I43" s="117"/>
      <c r="J43" s="184"/>
      <c r="K43" s="117"/>
      <c r="L43" s="184"/>
      <c r="M43" s="131"/>
      <c r="N43" s="184"/>
      <c r="O43" s="130"/>
      <c r="P43" s="122">
        <f t="shared" si="2"/>
        <v>0</v>
      </c>
      <c r="Q43" s="122">
        <f t="shared" si="3"/>
        <v>0</v>
      </c>
      <c r="R43" s="117"/>
      <c r="S43" s="117"/>
      <c r="T43" s="126">
        <f t="shared" si="4"/>
        <v>0</v>
      </c>
      <c r="U43" s="129">
        <f t="shared" si="5"/>
        <v>0</v>
      </c>
      <c r="V43" s="129">
        <f t="shared" si="6"/>
        <v>0</v>
      </c>
      <c r="W43" s="129">
        <f t="shared" si="7"/>
        <v>0</v>
      </c>
      <c r="X43" s="129">
        <f t="shared" si="8"/>
        <v>0</v>
      </c>
      <c r="Y43" s="129">
        <f t="shared" si="9"/>
        <v>0</v>
      </c>
      <c r="Z43" s="129">
        <f t="shared" si="10"/>
        <v>0</v>
      </c>
      <c r="AA43" s="129">
        <f t="shared" si="11"/>
        <v>0</v>
      </c>
    </row>
    <row r="44" spans="1:27" s="100" customFormat="1" ht="12">
      <c r="A44" s="120"/>
      <c r="B44" s="121"/>
      <c r="C44" s="553"/>
      <c r="D44" s="99"/>
      <c r="E44" s="553"/>
      <c r="F44" s="553"/>
      <c r="G44" s="125">
        <f t="shared" si="1"/>
        <v>7632</v>
      </c>
      <c r="H44" s="174"/>
      <c r="I44" s="117"/>
      <c r="J44" s="184"/>
      <c r="K44" s="117"/>
      <c r="L44" s="184"/>
      <c r="M44" s="131"/>
      <c r="N44" s="184"/>
      <c r="O44" s="130"/>
      <c r="P44" s="122">
        <f t="shared" si="2"/>
        <v>0</v>
      </c>
      <c r="Q44" s="122">
        <f t="shared" si="3"/>
        <v>0</v>
      </c>
      <c r="R44" s="117"/>
      <c r="S44" s="117"/>
      <c r="T44" s="126">
        <f t="shared" si="4"/>
        <v>0</v>
      </c>
      <c r="U44" s="129">
        <f t="shared" si="5"/>
        <v>0</v>
      </c>
      <c r="V44" s="129">
        <f t="shared" si="6"/>
        <v>0</v>
      </c>
      <c r="W44" s="129">
        <f t="shared" si="7"/>
        <v>0</v>
      </c>
      <c r="X44" s="129">
        <f t="shared" si="8"/>
        <v>0</v>
      </c>
      <c r="Y44" s="129">
        <f t="shared" si="9"/>
        <v>0</v>
      </c>
      <c r="Z44" s="129">
        <f t="shared" si="10"/>
        <v>0</v>
      </c>
      <c r="AA44" s="129">
        <f t="shared" si="11"/>
        <v>0</v>
      </c>
    </row>
    <row r="45" spans="1:27" s="100" customFormat="1" ht="12">
      <c r="A45" s="120"/>
      <c r="B45" s="121"/>
      <c r="C45" s="553"/>
      <c r="D45" s="99"/>
      <c r="E45" s="553"/>
      <c r="F45" s="553"/>
      <c r="G45" s="125">
        <f t="shared" si="1"/>
        <v>7632</v>
      </c>
      <c r="H45" s="174"/>
      <c r="I45" s="117"/>
      <c r="J45" s="184"/>
      <c r="K45" s="117"/>
      <c r="L45" s="184"/>
      <c r="M45" s="131"/>
      <c r="N45" s="184"/>
      <c r="O45" s="130"/>
      <c r="P45" s="122">
        <f t="shared" si="2"/>
        <v>0</v>
      </c>
      <c r="Q45" s="122">
        <f t="shared" si="3"/>
        <v>0</v>
      </c>
      <c r="R45" s="117"/>
      <c r="S45" s="117"/>
      <c r="T45" s="126">
        <f t="shared" si="4"/>
        <v>0</v>
      </c>
      <c r="U45" s="129">
        <f t="shared" si="5"/>
        <v>0</v>
      </c>
      <c r="V45" s="129">
        <f t="shared" si="6"/>
        <v>0</v>
      </c>
      <c r="W45" s="129">
        <f t="shared" si="7"/>
        <v>0</v>
      </c>
      <c r="X45" s="129">
        <f t="shared" si="8"/>
        <v>0</v>
      </c>
      <c r="Y45" s="129">
        <f t="shared" si="9"/>
        <v>0</v>
      </c>
      <c r="Z45" s="129">
        <f t="shared" si="10"/>
        <v>0</v>
      </c>
      <c r="AA45" s="129">
        <f t="shared" si="11"/>
        <v>0</v>
      </c>
    </row>
    <row r="46" spans="1:27" s="100" customFormat="1" ht="12">
      <c r="A46" s="120"/>
      <c r="B46" s="121"/>
      <c r="C46" s="553"/>
      <c r="D46" s="99"/>
      <c r="E46" s="553"/>
      <c r="F46" s="553"/>
      <c r="G46" s="125">
        <f t="shared" si="1"/>
        <v>7632</v>
      </c>
      <c r="H46" s="174"/>
      <c r="I46" s="117"/>
      <c r="J46" s="184"/>
      <c r="K46" s="117"/>
      <c r="L46" s="184"/>
      <c r="M46" s="131"/>
      <c r="N46" s="184"/>
      <c r="O46" s="130"/>
      <c r="P46" s="122">
        <f t="shared" si="2"/>
        <v>0</v>
      </c>
      <c r="Q46" s="122">
        <f t="shared" si="3"/>
        <v>0</v>
      </c>
      <c r="R46" s="117"/>
      <c r="S46" s="117"/>
      <c r="T46" s="126">
        <f t="shared" si="4"/>
        <v>0</v>
      </c>
      <c r="U46" s="129">
        <f t="shared" si="5"/>
        <v>0</v>
      </c>
      <c r="V46" s="129">
        <f t="shared" si="6"/>
        <v>0</v>
      </c>
      <c r="W46" s="129">
        <f t="shared" si="7"/>
        <v>0</v>
      </c>
      <c r="X46" s="129">
        <f t="shared" si="8"/>
        <v>0</v>
      </c>
      <c r="Y46" s="129">
        <f t="shared" si="9"/>
        <v>0</v>
      </c>
      <c r="Z46" s="129">
        <f t="shared" si="10"/>
        <v>0</v>
      </c>
      <c r="AA46" s="129">
        <f t="shared" si="11"/>
        <v>0</v>
      </c>
    </row>
    <row r="47" spans="1:27" s="100" customFormat="1" ht="12">
      <c r="A47" s="120"/>
      <c r="B47" s="121"/>
      <c r="C47" s="553"/>
      <c r="D47" s="99"/>
      <c r="E47" s="553"/>
      <c r="F47" s="553"/>
      <c r="G47" s="125">
        <f t="shared" si="1"/>
        <v>7632</v>
      </c>
      <c r="H47" s="174"/>
      <c r="I47" s="117"/>
      <c r="J47" s="184"/>
      <c r="K47" s="117"/>
      <c r="L47" s="184"/>
      <c r="M47" s="131"/>
      <c r="N47" s="184"/>
      <c r="O47" s="130"/>
      <c r="P47" s="122">
        <f t="shared" si="2"/>
        <v>0</v>
      </c>
      <c r="Q47" s="122">
        <f t="shared" si="3"/>
        <v>0</v>
      </c>
      <c r="R47" s="117"/>
      <c r="S47" s="117"/>
      <c r="T47" s="126">
        <f t="shared" si="4"/>
        <v>0</v>
      </c>
      <c r="U47" s="129">
        <f t="shared" si="5"/>
        <v>0</v>
      </c>
      <c r="V47" s="129">
        <f t="shared" si="6"/>
        <v>0</v>
      </c>
      <c r="W47" s="129">
        <f t="shared" si="7"/>
        <v>0</v>
      </c>
      <c r="X47" s="129">
        <f t="shared" si="8"/>
        <v>0</v>
      </c>
      <c r="Y47" s="129">
        <f t="shared" si="9"/>
        <v>0</v>
      </c>
      <c r="Z47" s="129">
        <f t="shared" si="10"/>
        <v>0</v>
      </c>
      <c r="AA47" s="129">
        <f t="shared" si="11"/>
        <v>0</v>
      </c>
    </row>
    <row r="48" spans="1:27" s="100" customFormat="1" ht="12">
      <c r="A48" s="120"/>
      <c r="B48" s="121"/>
      <c r="C48" s="553"/>
      <c r="D48" s="99"/>
      <c r="E48" s="553"/>
      <c r="F48" s="553"/>
      <c r="G48" s="125">
        <f t="shared" si="1"/>
        <v>7632</v>
      </c>
      <c r="H48" s="174"/>
      <c r="I48" s="117"/>
      <c r="J48" s="184"/>
      <c r="K48" s="117"/>
      <c r="L48" s="184"/>
      <c r="M48" s="131"/>
      <c r="N48" s="184"/>
      <c r="O48" s="130"/>
      <c r="P48" s="122">
        <f t="shared" si="2"/>
        <v>0</v>
      </c>
      <c r="Q48" s="122">
        <f t="shared" si="3"/>
        <v>0</v>
      </c>
      <c r="R48" s="117"/>
      <c r="S48" s="117"/>
      <c r="T48" s="126">
        <f t="shared" si="4"/>
        <v>0</v>
      </c>
      <c r="U48" s="129">
        <f t="shared" si="5"/>
        <v>0</v>
      </c>
      <c r="V48" s="129">
        <f t="shared" si="6"/>
        <v>0</v>
      </c>
      <c r="W48" s="129">
        <f t="shared" si="7"/>
        <v>0</v>
      </c>
      <c r="X48" s="129">
        <f t="shared" si="8"/>
        <v>0</v>
      </c>
      <c r="Y48" s="129">
        <f t="shared" si="9"/>
        <v>0</v>
      </c>
      <c r="Z48" s="129">
        <f t="shared" si="10"/>
        <v>0</v>
      </c>
      <c r="AA48" s="129">
        <f t="shared" si="11"/>
        <v>0</v>
      </c>
    </row>
    <row r="49" spans="1:27" s="100" customFormat="1" ht="12">
      <c r="A49" s="120"/>
      <c r="B49" s="121"/>
      <c r="C49" s="553"/>
      <c r="D49" s="99"/>
      <c r="E49" s="553"/>
      <c r="F49" s="553"/>
      <c r="G49" s="125">
        <f t="shared" si="1"/>
        <v>7632</v>
      </c>
      <c r="H49" s="174"/>
      <c r="I49" s="117"/>
      <c r="J49" s="184"/>
      <c r="K49" s="117"/>
      <c r="L49" s="184"/>
      <c r="M49" s="131"/>
      <c r="N49" s="184"/>
      <c r="O49" s="130"/>
      <c r="P49" s="122">
        <f t="shared" si="2"/>
        <v>0</v>
      </c>
      <c r="Q49" s="122">
        <f t="shared" si="3"/>
        <v>0</v>
      </c>
      <c r="R49" s="117"/>
      <c r="S49" s="117"/>
      <c r="T49" s="126">
        <f>H49+((I49+K49)/60)*50</f>
        <v>0</v>
      </c>
      <c r="U49" s="129">
        <f t="shared" si="0"/>
        <v>0</v>
      </c>
      <c r="V49" s="129">
        <f>I49*0.25</f>
        <v>0</v>
      </c>
      <c r="W49" s="129">
        <f>J49*0.15</f>
        <v>0</v>
      </c>
      <c r="X49" s="129">
        <f>K49*0.25</f>
        <v>0</v>
      </c>
      <c r="Y49" s="129">
        <f>L49*0.15</f>
        <v>0</v>
      </c>
      <c r="Z49" s="129">
        <f>M49*0.15</f>
        <v>0</v>
      </c>
      <c r="AA49" s="129">
        <f>N49*0.15</f>
        <v>0</v>
      </c>
    </row>
    <row r="50" spans="1:27" s="100" customFormat="1" ht="12">
      <c r="A50" s="120"/>
      <c r="B50" s="121"/>
      <c r="C50" s="553"/>
      <c r="D50" s="99"/>
      <c r="E50" s="553"/>
      <c r="F50" s="553"/>
      <c r="G50" s="125">
        <f t="shared" si="1"/>
        <v>7632</v>
      </c>
      <c r="H50" s="174"/>
      <c r="I50" s="117"/>
      <c r="J50" s="184"/>
      <c r="K50" s="117"/>
      <c r="L50" s="184"/>
      <c r="M50" s="131"/>
      <c r="N50" s="184"/>
      <c r="O50" s="130"/>
      <c r="P50" s="122">
        <f t="shared" si="2"/>
        <v>0</v>
      </c>
      <c r="Q50" s="122">
        <f t="shared" si="3"/>
        <v>0</v>
      </c>
      <c r="R50" s="117"/>
      <c r="S50" s="117"/>
      <c r="T50" s="126">
        <f>H50+((I50+K50)/60)*50</f>
        <v>0</v>
      </c>
      <c r="U50" s="129">
        <f t="shared" si="0"/>
        <v>0</v>
      </c>
      <c r="V50" s="129">
        <f>I50*0.25</f>
        <v>0</v>
      </c>
      <c r="W50" s="129">
        <f>J50*0.15</f>
        <v>0</v>
      </c>
      <c r="X50" s="129">
        <f>K50*0.25</f>
        <v>0</v>
      </c>
      <c r="Y50" s="129">
        <f>L50*0.15</f>
        <v>0</v>
      </c>
      <c r="Z50" s="129">
        <f>M50*0.15</f>
        <v>0</v>
      </c>
      <c r="AA50" s="129">
        <f>N50*0.15</f>
        <v>0</v>
      </c>
    </row>
    <row r="51" spans="1:27" s="100" customFormat="1" ht="12">
      <c r="A51" s="120"/>
      <c r="B51" s="121"/>
      <c r="C51" s="553"/>
      <c r="D51" s="99"/>
      <c r="E51" s="553"/>
      <c r="F51" s="553"/>
      <c r="G51" s="125">
        <f t="shared" si="1"/>
        <v>7632</v>
      </c>
      <c r="H51" s="174"/>
      <c r="I51" s="117"/>
      <c r="J51" s="184"/>
      <c r="K51" s="117"/>
      <c r="L51" s="184"/>
      <c r="M51" s="131"/>
      <c r="N51" s="184"/>
      <c r="O51" s="130"/>
      <c r="P51" s="122">
        <f t="shared" si="2"/>
        <v>0</v>
      </c>
      <c r="Q51" s="122">
        <f t="shared" si="3"/>
        <v>0</v>
      </c>
      <c r="R51" s="117"/>
      <c r="S51" s="117"/>
      <c r="T51" s="126">
        <f>H51+((I51+K51)/60)*50</f>
        <v>0</v>
      </c>
      <c r="U51" s="129">
        <f t="shared" si="0"/>
        <v>0</v>
      </c>
      <c r="V51" s="129">
        <f>I51*0.25</f>
        <v>0</v>
      </c>
      <c r="W51" s="129">
        <f>J51*0.15</f>
        <v>0</v>
      </c>
      <c r="X51" s="129">
        <f>K51*0.25</f>
        <v>0</v>
      </c>
      <c r="Y51" s="129">
        <f>L51*0.15</f>
        <v>0</v>
      </c>
      <c r="Z51" s="129">
        <f>M51*0.15</f>
        <v>0</v>
      </c>
      <c r="AA51" s="129">
        <f>N51*0.15</f>
        <v>0</v>
      </c>
    </row>
    <row r="52" spans="1:27" s="100" customFormat="1" ht="12">
      <c r="A52" s="120"/>
      <c r="B52" s="121"/>
      <c r="C52" s="553"/>
      <c r="D52" s="99"/>
      <c r="E52" s="553"/>
      <c r="F52" s="553"/>
      <c r="G52" s="125">
        <f t="shared" si="1"/>
        <v>7632</v>
      </c>
      <c r="H52" s="174"/>
      <c r="I52" s="117"/>
      <c r="J52" s="184"/>
      <c r="K52" s="117"/>
      <c r="L52" s="184"/>
      <c r="M52" s="131"/>
      <c r="N52" s="184"/>
      <c r="O52" s="130"/>
      <c r="P52" s="122">
        <f t="shared" si="2"/>
        <v>0</v>
      </c>
      <c r="Q52" s="122">
        <f t="shared" si="3"/>
        <v>0</v>
      </c>
      <c r="R52" s="117"/>
      <c r="S52" s="117"/>
      <c r="T52" s="126">
        <f>H52+((I52+K52)/60)*50</f>
        <v>0</v>
      </c>
      <c r="U52" s="129">
        <f t="shared" si="0"/>
        <v>0</v>
      </c>
      <c r="V52" s="129">
        <f>I52*0.25</f>
        <v>0</v>
      </c>
      <c r="W52" s="129">
        <f>J52*0.15</f>
        <v>0</v>
      </c>
      <c r="X52" s="129">
        <f>K52*0.25</f>
        <v>0</v>
      </c>
      <c r="Y52" s="129">
        <f>L52*0.15</f>
        <v>0</v>
      </c>
      <c r="Z52" s="129">
        <f>M52*0.15</f>
        <v>0</v>
      </c>
      <c r="AA52" s="129">
        <f>N52*0.15</f>
        <v>0</v>
      </c>
    </row>
    <row r="53" spans="1:27" s="100" customFormat="1" ht="12">
      <c r="A53" s="120"/>
      <c r="B53" s="121"/>
      <c r="C53" s="553"/>
      <c r="D53" s="99"/>
      <c r="E53" s="553"/>
      <c r="F53" s="553"/>
      <c r="G53" s="125">
        <f t="shared" si="1"/>
        <v>7632</v>
      </c>
      <c r="H53" s="174"/>
      <c r="I53" s="117"/>
      <c r="J53" s="184"/>
      <c r="K53" s="117"/>
      <c r="L53" s="184"/>
      <c r="M53" s="131"/>
      <c r="N53" s="184"/>
      <c r="O53" s="130"/>
      <c r="P53" s="122">
        <f t="shared" si="2"/>
        <v>0</v>
      </c>
      <c r="Q53" s="122">
        <f t="shared" si="3"/>
        <v>0</v>
      </c>
      <c r="R53" s="117"/>
      <c r="S53" s="117"/>
      <c r="T53" s="126">
        <f>H53+((I53+K53)/60)*50</f>
        <v>0</v>
      </c>
      <c r="U53" s="129">
        <f t="shared" si="0"/>
        <v>0</v>
      </c>
      <c r="V53" s="129">
        <f>I53*0.25</f>
        <v>0</v>
      </c>
      <c r="W53" s="129">
        <f>J53*0.15</f>
        <v>0</v>
      </c>
      <c r="X53" s="129">
        <f>K53*0.25</f>
        <v>0</v>
      </c>
      <c r="Y53" s="129">
        <f>L53*0.15</f>
        <v>0</v>
      </c>
      <c r="Z53" s="129">
        <f>M53*0.15</f>
        <v>0</v>
      </c>
      <c r="AA53" s="129">
        <f>N53*0.15</f>
        <v>0</v>
      </c>
    </row>
    <row r="54" spans="1:27" s="100" customFormat="1" ht="12">
      <c r="A54" s="120"/>
      <c r="B54" s="121"/>
      <c r="C54" s="553"/>
      <c r="D54" s="99"/>
      <c r="E54" s="553"/>
      <c r="F54" s="553"/>
      <c r="G54" s="125">
        <f t="shared" si="1"/>
        <v>7632</v>
      </c>
      <c r="H54" s="174"/>
      <c r="I54" s="117"/>
      <c r="J54" s="184"/>
      <c r="K54" s="117"/>
      <c r="L54" s="184"/>
      <c r="M54" s="131"/>
      <c r="N54" s="184"/>
      <c r="O54" s="130"/>
      <c r="P54" s="122">
        <f t="shared" si="2"/>
        <v>0</v>
      </c>
      <c r="Q54" s="122">
        <f t="shared" si="3"/>
        <v>0</v>
      </c>
      <c r="R54" s="117"/>
      <c r="S54" s="117"/>
      <c r="T54" s="126">
        <f>H54+((I54+K54)/60)*50</f>
        <v>0</v>
      </c>
      <c r="U54" s="129">
        <f t="shared" si="0"/>
        <v>0</v>
      </c>
      <c r="V54" s="129">
        <f>I54*0.25</f>
        <v>0</v>
      </c>
      <c r="W54" s="129">
        <f>J54*0.15</f>
        <v>0</v>
      </c>
      <c r="X54" s="129">
        <f>K54*0.25</f>
        <v>0</v>
      </c>
      <c r="Y54" s="129">
        <f>L54*0.15</f>
        <v>0</v>
      </c>
      <c r="Z54" s="129">
        <f>M54*0.15</f>
        <v>0</v>
      </c>
      <c r="AA54" s="129">
        <f>N54*0.15</f>
        <v>0</v>
      </c>
    </row>
    <row r="55" spans="1:27" s="100" customFormat="1" ht="12">
      <c r="A55" s="120"/>
      <c r="B55" s="121"/>
      <c r="C55" s="553"/>
      <c r="D55" s="99"/>
      <c r="E55" s="553"/>
      <c r="F55" s="553"/>
      <c r="G55" s="125">
        <f t="shared" si="1"/>
        <v>7632</v>
      </c>
      <c r="H55" s="174"/>
      <c r="I55" s="117"/>
      <c r="J55" s="184"/>
      <c r="K55" s="117"/>
      <c r="L55" s="184"/>
      <c r="M55" s="131"/>
      <c r="N55" s="184"/>
      <c r="O55" s="130"/>
      <c r="P55" s="122">
        <f t="shared" si="2"/>
        <v>0</v>
      </c>
      <c r="Q55" s="122">
        <f t="shared" si="3"/>
        <v>0</v>
      </c>
      <c r="R55" s="117"/>
      <c r="S55" s="117"/>
      <c r="T55" s="126">
        <f>H55+((I55+K55)/60)*50</f>
        <v>0</v>
      </c>
      <c r="U55" s="129">
        <f t="shared" si="0"/>
        <v>0</v>
      </c>
      <c r="V55" s="129">
        <f>I55*0.25</f>
        <v>0</v>
      </c>
      <c r="W55" s="129">
        <f>J55*0.15</f>
        <v>0</v>
      </c>
      <c r="X55" s="129">
        <f>K55*0.25</f>
        <v>0</v>
      </c>
      <c r="Y55" s="129">
        <f>L55*0.15</f>
        <v>0</v>
      </c>
      <c r="Z55" s="129">
        <f>M55*0.15</f>
        <v>0</v>
      </c>
      <c r="AA55" s="129">
        <f>N55*0.15</f>
        <v>0</v>
      </c>
    </row>
    <row r="56" spans="1:27" s="100" customFormat="1" ht="12.75" thickBot="1">
      <c r="A56" s="120"/>
      <c r="B56" s="121"/>
      <c r="C56" s="99"/>
      <c r="D56" s="99"/>
      <c r="E56" s="99"/>
      <c r="F56" s="99"/>
      <c r="G56" s="125"/>
      <c r="H56" s="174"/>
      <c r="I56" s="117"/>
      <c r="J56" s="184"/>
      <c r="K56" s="117"/>
      <c r="L56" s="184"/>
      <c r="M56" s="131"/>
      <c r="N56" s="184"/>
      <c r="O56" s="130"/>
      <c r="P56" s="122"/>
      <c r="Q56" s="122"/>
      <c r="R56" s="117"/>
      <c r="S56" s="117"/>
      <c r="T56" s="126"/>
      <c r="U56" s="129"/>
      <c r="V56" s="129"/>
      <c r="W56" s="129"/>
      <c r="X56" s="129"/>
      <c r="Y56" s="129"/>
      <c r="Z56" s="129"/>
      <c r="AA56" s="129"/>
    </row>
    <row r="57" spans="1:27" s="102" customFormat="1" ht="12.75" thickBot="1">
      <c r="A57" s="576" t="s">
        <v>70</v>
      </c>
      <c r="B57" s="576"/>
      <c r="C57" s="141"/>
      <c r="D57" s="141"/>
      <c r="E57" s="141"/>
      <c r="F57" s="141"/>
      <c r="G57" s="142"/>
      <c r="H57" s="175">
        <f aca="true" t="shared" si="12" ref="H57:N57">SUM(H19:H56)</f>
        <v>0</v>
      </c>
      <c r="I57" s="143">
        <f t="shared" si="12"/>
        <v>0</v>
      </c>
      <c r="J57" s="185">
        <f t="shared" si="12"/>
        <v>0</v>
      </c>
      <c r="K57" s="144">
        <f t="shared" si="12"/>
        <v>0</v>
      </c>
      <c r="L57" s="194">
        <f t="shared" si="12"/>
        <v>0</v>
      </c>
      <c r="M57" s="162">
        <f t="shared" si="12"/>
        <v>10</v>
      </c>
      <c r="N57" s="185">
        <f t="shared" si="12"/>
        <v>0</v>
      </c>
      <c r="O57" s="142"/>
      <c r="P57" s="142"/>
      <c r="Q57" s="142"/>
      <c r="R57" s="142"/>
      <c r="S57" s="142"/>
      <c r="T57" s="145"/>
      <c r="U57" s="146"/>
      <c r="V57" s="146"/>
      <c r="W57" s="143"/>
      <c r="X57" s="143"/>
      <c r="Y57" s="144"/>
      <c r="Z57" s="146"/>
      <c r="AA57" s="147"/>
    </row>
    <row r="58" spans="1:27" s="102" customFormat="1" ht="12.75" thickBot="1">
      <c r="A58" s="577" t="s">
        <v>105</v>
      </c>
      <c r="B58" s="578"/>
      <c r="C58" s="128"/>
      <c r="D58" s="128"/>
      <c r="E58" s="128"/>
      <c r="F58" s="128"/>
      <c r="G58" s="128"/>
      <c r="H58" s="176">
        <f>U58</f>
        <v>0</v>
      </c>
      <c r="I58" s="127">
        <f aca="true" t="shared" si="13" ref="I58:N58">V58</f>
        <v>0</v>
      </c>
      <c r="J58" s="186">
        <f t="shared" si="13"/>
        <v>0</v>
      </c>
      <c r="K58" s="127">
        <f t="shared" si="13"/>
        <v>0</v>
      </c>
      <c r="L58" s="186">
        <f t="shared" si="13"/>
        <v>0</v>
      </c>
      <c r="M58" s="163">
        <f t="shared" si="13"/>
        <v>1.5</v>
      </c>
      <c r="N58" s="186">
        <f t="shared" si="13"/>
        <v>0</v>
      </c>
      <c r="O58" s="123">
        <f>O8</f>
        <v>0</v>
      </c>
      <c r="P58" s="124">
        <f>H58+I58+J58+K58+L58+M58+N58</f>
        <v>1.5</v>
      </c>
      <c r="Q58" s="124">
        <f>SUM(Q19:Q56)</f>
        <v>1.5</v>
      </c>
      <c r="R58" s="142"/>
      <c r="S58" s="142"/>
      <c r="T58" s="123">
        <f>SUM(T19:T57)</f>
        <v>0</v>
      </c>
      <c r="U58" s="127">
        <f aca="true" t="shared" si="14" ref="U58:AA58">SUM(U19:U56)</f>
        <v>0</v>
      </c>
      <c r="V58" s="127">
        <f t="shared" si="14"/>
        <v>0</v>
      </c>
      <c r="W58" s="127">
        <f t="shared" si="14"/>
        <v>0</v>
      </c>
      <c r="X58" s="127">
        <f t="shared" si="14"/>
        <v>0</v>
      </c>
      <c r="Y58" s="127">
        <f t="shared" si="14"/>
        <v>0</v>
      </c>
      <c r="Z58" s="127">
        <f t="shared" si="14"/>
        <v>1.5</v>
      </c>
      <c r="AA58" s="127">
        <f t="shared" si="14"/>
        <v>0</v>
      </c>
    </row>
    <row r="59" spans="1:17" s="100" customFormat="1" ht="12">
      <c r="A59" s="111"/>
      <c r="B59" s="112"/>
      <c r="C59" s="113"/>
      <c r="D59" s="113"/>
      <c r="E59" s="113"/>
      <c r="F59" s="113"/>
      <c r="H59" s="177"/>
      <c r="J59" s="187"/>
      <c r="L59" s="187"/>
      <c r="M59" s="164"/>
      <c r="N59" s="187"/>
      <c r="O59" s="101"/>
      <c r="P59" s="114"/>
      <c r="Q59" s="114"/>
    </row>
    <row r="60" spans="2:17" s="100" customFormat="1" ht="12">
      <c r="B60" s="6" t="s">
        <v>71</v>
      </c>
      <c r="C60" s="6"/>
      <c r="D60" s="6"/>
      <c r="E60" s="6"/>
      <c r="F60" s="6"/>
      <c r="G60" s="6"/>
      <c r="H60" s="178"/>
      <c r="I60" s="6"/>
      <c r="J60" s="195"/>
      <c r="K60" s="579">
        <f>T58</f>
        <v>0</v>
      </c>
      <c r="L60" s="579">
        <f>SUM(L57:L59)</f>
        <v>0</v>
      </c>
      <c r="M60" s="579">
        <f>SUM(M57:M59)</f>
        <v>11.5</v>
      </c>
      <c r="N60" s="579">
        <f>SUM(N57:N59)</f>
        <v>0</v>
      </c>
      <c r="O60" s="579">
        <f>SUM(O57:O59)</f>
        <v>0</v>
      </c>
      <c r="P60" s="579">
        <f>SUM(P57:P59)</f>
        <v>1.5</v>
      </c>
      <c r="Q60" s="114"/>
    </row>
    <row r="61" spans="1:17" s="100" customFormat="1" ht="12">
      <c r="A61" s="93"/>
      <c r="B61" s="6"/>
      <c r="C61" s="6"/>
      <c r="D61" s="6"/>
      <c r="E61" s="6"/>
      <c r="F61" s="6"/>
      <c r="G61" s="6"/>
      <c r="H61" s="178"/>
      <c r="I61" s="6"/>
      <c r="J61" s="195"/>
      <c r="K61" s="6"/>
      <c r="L61" s="195"/>
      <c r="M61" s="165"/>
      <c r="N61" s="187"/>
      <c r="O61" s="101"/>
      <c r="P61" s="114"/>
      <c r="Q61" s="114"/>
    </row>
    <row r="62" spans="1:18" s="100" customFormat="1" ht="12">
      <c r="A62" s="93"/>
      <c r="B62" s="7" t="s">
        <v>51</v>
      </c>
      <c r="C62" s="7"/>
      <c r="D62" s="7"/>
      <c r="E62" s="6"/>
      <c r="F62" s="6"/>
      <c r="G62" s="6"/>
      <c r="H62" s="178"/>
      <c r="I62" s="6"/>
      <c r="J62" s="195"/>
      <c r="L62" s="187"/>
      <c r="M62" s="166" t="s">
        <v>52</v>
      </c>
      <c r="N62" s="188"/>
      <c r="O62" s="7"/>
      <c r="P62" s="7"/>
      <c r="Q62" s="7"/>
      <c r="R62" s="106"/>
    </row>
    <row r="63" spans="1:18" s="100" customFormat="1" ht="12">
      <c r="A63" s="93"/>
      <c r="B63" s="110" t="s">
        <v>95</v>
      </c>
      <c r="C63" s="109" t="str">
        <f>Путевка!H1</f>
        <v>2009 г.</v>
      </c>
      <c r="D63" s="108"/>
      <c r="E63" s="9"/>
      <c r="F63" s="9"/>
      <c r="G63" s="8"/>
      <c r="H63" s="177"/>
      <c r="I63" s="8"/>
      <c r="J63" s="198"/>
      <c r="L63" s="187"/>
      <c r="M63" s="167" t="s">
        <v>95</v>
      </c>
      <c r="N63" s="189"/>
      <c r="O63" s="107"/>
      <c r="P63" s="107"/>
      <c r="Q63" s="107"/>
      <c r="R63" s="109" t="str">
        <f>C63</f>
        <v>2009 г.</v>
      </c>
    </row>
    <row r="64" spans="1:17" s="100" customFormat="1" ht="12">
      <c r="A64" s="111"/>
      <c r="B64" s="112"/>
      <c r="C64" s="113"/>
      <c r="D64" s="113"/>
      <c r="E64" s="113"/>
      <c r="F64" s="113"/>
      <c r="H64" s="177"/>
      <c r="J64" s="187"/>
      <c r="L64" s="187"/>
      <c r="M64" s="164"/>
      <c r="N64" s="187"/>
      <c r="O64" s="101"/>
      <c r="P64" s="114"/>
      <c r="Q64" s="114"/>
    </row>
    <row r="65" spans="1:17" s="100" customFormat="1" ht="12">
      <c r="A65" s="111"/>
      <c r="B65" s="112"/>
      <c r="C65" s="113"/>
      <c r="D65" s="113"/>
      <c r="E65" s="113"/>
      <c r="F65" s="113"/>
      <c r="H65" s="177"/>
      <c r="J65" s="187"/>
      <c r="L65" s="187"/>
      <c r="M65" s="164"/>
      <c r="N65" s="187"/>
      <c r="O65" s="101"/>
      <c r="P65" s="114"/>
      <c r="Q65" s="114"/>
    </row>
    <row r="66" spans="1:17" s="100" customFormat="1" ht="12">
      <c r="A66" s="111"/>
      <c r="B66" s="112"/>
      <c r="C66" s="113"/>
      <c r="D66" s="113"/>
      <c r="E66" s="113"/>
      <c r="F66" s="113"/>
      <c r="H66" s="177"/>
      <c r="J66" s="187"/>
      <c r="L66" s="187"/>
      <c r="M66" s="164"/>
      <c r="N66" s="187"/>
      <c r="O66" s="101"/>
      <c r="P66" s="114"/>
      <c r="Q66" s="114"/>
    </row>
    <row r="67" spans="1:17" s="100" customFormat="1" ht="12">
      <c r="A67" s="111"/>
      <c r="B67" s="112"/>
      <c r="C67" s="113"/>
      <c r="D67" s="113"/>
      <c r="E67" s="113"/>
      <c r="F67" s="113"/>
      <c r="H67" s="177"/>
      <c r="J67" s="187"/>
      <c r="L67" s="187"/>
      <c r="M67" s="164"/>
      <c r="N67" s="187"/>
      <c r="O67" s="101"/>
      <c r="P67" s="114"/>
      <c r="Q67" s="114"/>
    </row>
    <row r="68" spans="1:17" s="100" customFormat="1" ht="12">
      <c r="A68" s="111"/>
      <c r="B68" s="112"/>
      <c r="C68" s="113"/>
      <c r="D68" s="113"/>
      <c r="E68" s="113"/>
      <c r="F68" s="113"/>
      <c r="H68" s="177"/>
      <c r="J68" s="187"/>
      <c r="L68" s="187"/>
      <c r="M68" s="164"/>
      <c r="N68" s="187"/>
      <c r="O68" s="101"/>
      <c r="P68" s="114"/>
      <c r="Q68" s="114"/>
    </row>
    <row r="69" spans="1:17" s="100" customFormat="1" ht="12">
      <c r="A69" s="111"/>
      <c r="B69" s="112"/>
      <c r="C69" s="113"/>
      <c r="D69" s="113"/>
      <c r="E69" s="113"/>
      <c r="F69" s="113"/>
      <c r="H69" s="177"/>
      <c r="J69" s="187"/>
      <c r="L69" s="187"/>
      <c r="M69" s="164"/>
      <c r="N69" s="187"/>
      <c r="O69" s="101"/>
      <c r="P69" s="114"/>
      <c r="Q69" s="114"/>
    </row>
    <row r="70" spans="1:17" s="100" customFormat="1" ht="12">
      <c r="A70" s="111"/>
      <c r="B70" s="112"/>
      <c r="C70" s="113"/>
      <c r="D70" s="113"/>
      <c r="E70" s="113"/>
      <c r="F70" s="113"/>
      <c r="H70" s="177"/>
      <c r="J70" s="187"/>
      <c r="L70" s="187"/>
      <c r="M70" s="164"/>
      <c r="N70" s="187"/>
      <c r="O70" s="101"/>
      <c r="P70" s="114"/>
      <c r="Q70" s="114"/>
    </row>
    <row r="71" spans="1:17" s="100" customFormat="1" ht="12">
      <c r="A71" s="111"/>
      <c r="B71" s="112"/>
      <c r="C71" s="113"/>
      <c r="D71" s="113"/>
      <c r="E71" s="113"/>
      <c r="F71" s="113"/>
      <c r="H71" s="177"/>
      <c r="J71" s="187"/>
      <c r="L71" s="187"/>
      <c r="M71" s="164"/>
      <c r="N71" s="187"/>
      <c r="O71" s="101"/>
      <c r="P71" s="114"/>
      <c r="Q71" s="114"/>
    </row>
    <row r="72" spans="1:17" s="100" customFormat="1" ht="12">
      <c r="A72" s="111"/>
      <c r="B72" s="112"/>
      <c r="C72" s="113"/>
      <c r="D72" s="113"/>
      <c r="E72" s="113"/>
      <c r="F72" s="113"/>
      <c r="H72" s="177"/>
      <c r="J72" s="187"/>
      <c r="L72" s="187"/>
      <c r="M72" s="164"/>
      <c r="N72" s="187"/>
      <c r="O72" s="101"/>
      <c r="P72" s="114"/>
      <c r="Q72" s="114"/>
    </row>
    <row r="73" spans="1:17" s="100" customFormat="1" ht="12">
      <c r="A73" s="111"/>
      <c r="B73" s="112"/>
      <c r="C73" s="113"/>
      <c r="D73" s="113"/>
      <c r="E73" s="113"/>
      <c r="F73" s="113"/>
      <c r="H73" s="177"/>
      <c r="J73" s="187"/>
      <c r="L73" s="187"/>
      <c r="M73" s="164"/>
      <c r="N73" s="187"/>
      <c r="O73" s="101"/>
      <c r="P73" s="114"/>
      <c r="Q73" s="114"/>
    </row>
    <row r="74" spans="1:17" s="100" customFormat="1" ht="12">
      <c r="A74" s="111"/>
      <c r="B74" s="112"/>
      <c r="C74" s="113"/>
      <c r="D74" s="113"/>
      <c r="E74" s="113"/>
      <c r="F74" s="113"/>
      <c r="H74" s="177"/>
      <c r="J74" s="187"/>
      <c r="L74" s="187"/>
      <c r="M74" s="164"/>
      <c r="N74" s="187"/>
      <c r="O74" s="101"/>
      <c r="P74" s="114"/>
      <c r="Q74" s="114"/>
    </row>
    <row r="75" spans="1:17" s="100" customFormat="1" ht="12">
      <c r="A75" s="111"/>
      <c r="B75" s="112"/>
      <c r="C75" s="113"/>
      <c r="D75" s="113"/>
      <c r="E75" s="113"/>
      <c r="F75" s="113"/>
      <c r="H75" s="177"/>
      <c r="J75" s="187"/>
      <c r="L75" s="187"/>
      <c r="M75" s="164"/>
      <c r="N75" s="187"/>
      <c r="O75" s="101"/>
      <c r="P75" s="114"/>
      <c r="Q75" s="114"/>
    </row>
    <row r="76" spans="1:17" s="100" customFormat="1" ht="12">
      <c r="A76" s="111"/>
      <c r="B76" s="112"/>
      <c r="C76" s="113"/>
      <c r="D76" s="113"/>
      <c r="E76" s="113"/>
      <c r="F76" s="113"/>
      <c r="H76" s="177"/>
      <c r="J76" s="187"/>
      <c r="L76" s="187"/>
      <c r="M76" s="164"/>
      <c r="N76" s="187"/>
      <c r="O76" s="101"/>
      <c r="P76" s="114"/>
      <c r="Q76" s="114"/>
    </row>
    <row r="77" spans="1:17" s="100" customFormat="1" ht="12">
      <c r="A77" s="111"/>
      <c r="B77" s="112"/>
      <c r="C77" s="113"/>
      <c r="D77" s="113"/>
      <c r="E77" s="113"/>
      <c r="F77" s="113"/>
      <c r="H77" s="177"/>
      <c r="J77" s="187"/>
      <c r="L77" s="187"/>
      <c r="M77" s="164"/>
      <c r="N77" s="187"/>
      <c r="O77" s="101"/>
      <c r="P77" s="114"/>
      <c r="Q77" s="114"/>
    </row>
    <row r="78" spans="1:17" s="100" customFormat="1" ht="12">
      <c r="A78" s="111"/>
      <c r="B78" s="112"/>
      <c r="C78" s="113"/>
      <c r="D78" s="113"/>
      <c r="E78" s="113"/>
      <c r="F78" s="113"/>
      <c r="H78" s="177"/>
      <c r="J78" s="187"/>
      <c r="L78" s="187"/>
      <c r="M78" s="164"/>
      <c r="N78" s="187"/>
      <c r="O78" s="101"/>
      <c r="P78" s="114"/>
      <c r="Q78" s="114"/>
    </row>
    <row r="79" spans="1:17" s="100" customFormat="1" ht="12">
      <c r="A79" s="111"/>
      <c r="B79" s="112"/>
      <c r="C79" s="113"/>
      <c r="D79" s="113"/>
      <c r="E79" s="113"/>
      <c r="F79" s="113"/>
      <c r="H79" s="177"/>
      <c r="J79" s="187"/>
      <c r="L79" s="187"/>
      <c r="M79" s="164"/>
      <c r="N79" s="187"/>
      <c r="O79" s="101"/>
      <c r="P79" s="114"/>
      <c r="Q79" s="114"/>
    </row>
    <row r="80" spans="1:17" s="100" customFormat="1" ht="12">
      <c r="A80" s="111"/>
      <c r="B80" s="112"/>
      <c r="C80" s="113"/>
      <c r="D80" s="113"/>
      <c r="E80" s="113"/>
      <c r="F80" s="113"/>
      <c r="H80" s="177"/>
      <c r="J80" s="187"/>
      <c r="L80" s="187"/>
      <c r="M80" s="164"/>
      <c r="N80" s="187"/>
      <c r="O80" s="101"/>
      <c r="P80" s="114"/>
      <c r="Q80" s="114"/>
    </row>
    <row r="81" spans="1:17" s="100" customFormat="1" ht="12">
      <c r="A81" s="111"/>
      <c r="B81" s="112"/>
      <c r="C81" s="113"/>
      <c r="D81" s="113"/>
      <c r="E81" s="113"/>
      <c r="F81" s="113"/>
      <c r="H81" s="177"/>
      <c r="J81" s="187"/>
      <c r="L81" s="187"/>
      <c r="M81" s="164"/>
      <c r="N81" s="187"/>
      <c r="O81" s="101"/>
      <c r="P81" s="114"/>
      <c r="Q81" s="114"/>
    </row>
    <row r="82" spans="1:17" s="100" customFormat="1" ht="12">
      <c r="A82" s="111"/>
      <c r="B82" s="112"/>
      <c r="C82" s="113"/>
      <c r="D82" s="113"/>
      <c r="E82" s="113"/>
      <c r="F82" s="113"/>
      <c r="H82" s="177"/>
      <c r="J82" s="187"/>
      <c r="L82" s="187"/>
      <c r="M82" s="164"/>
      <c r="N82" s="187"/>
      <c r="O82" s="101"/>
      <c r="P82" s="114"/>
      <c r="Q82" s="114"/>
    </row>
    <row r="83" spans="1:17" s="100" customFormat="1" ht="12">
      <c r="A83" s="111"/>
      <c r="B83" s="112"/>
      <c r="C83" s="113"/>
      <c r="D83" s="113"/>
      <c r="E83" s="113"/>
      <c r="F83" s="113"/>
      <c r="H83" s="177"/>
      <c r="J83" s="187"/>
      <c r="L83" s="187"/>
      <c r="M83" s="164"/>
      <c r="N83" s="187"/>
      <c r="O83" s="101"/>
      <c r="P83" s="114"/>
      <c r="Q83" s="114"/>
    </row>
    <row r="84" spans="1:17" s="100" customFormat="1" ht="12">
      <c r="A84" s="111"/>
      <c r="B84" s="112"/>
      <c r="C84" s="113"/>
      <c r="D84" s="113"/>
      <c r="E84" s="113"/>
      <c r="F84" s="113"/>
      <c r="H84" s="177"/>
      <c r="J84" s="187"/>
      <c r="L84" s="187"/>
      <c r="M84" s="164"/>
      <c r="N84" s="187"/>
      <c r="O84" s="101"/>
      <c r="P84" s="114"/>
      <c r="Q84" s="114"/>
    </row>
    <row r="85" spans="1:17" s="100" customFormat="1" ht="12">
      <c r="A85" s="111"/>
      <c r="B85" s="112"/>
      <c r="C85" s="113"/>
      <c r="D85" s="113"/>
      <c r="E85" s="113"/>
      <c r="F85" s="113"/>
      <c r="H85" s="177"/>
      <c r="J85" s="187"/>
      <c r="L85" s="187"/>
      <c r="M85" s="164"/>
      <c r="N85" s="187"/>
      <c r="O85" s="101"/>
      <c r="P85" s="114"/>
      <c r="Q85" s="114"/>
    </row>
    <row r="86" spans="1:17" s="100" customFormat="1" ht="12">
      <c r="A86" s="111"/>
      <c r="B86" s="112"/>
      <c r="C86" s="113"/>
      <c r="D86" s="113"/>
      <c r="E86" s="113"/>
      <c r="F86" s="113"/>
      <c r="H86" s="177"/>
      <c r="J86" s="187"/>
      <c r="L86" s="187"/>
      <c r="M86" s="164"/>
      <c r="N86" s="187"/>
      <c r="O86" s="101"/>
      <c r="P86" s="114"/>
      <c r="Q86" s="114"/>
    </row>
    <row r="87" spans="1:17" s="100" customFormat="1" ht="12">
      <c r="A87" s="111"/>
      <c r="B87" s="112"/>
      <c r="C87" s="113"/>
      <c r="D87" s="113"/>
      <c r="E87" s="113"/>
      <c r="F87" s="113"/>
      <c r="H87" s="177"/>
      <c r="J87" s="187"/>
      <c r="L87" s="187"/>
      <c r="M87" s="164"/>
      <c r="N87" s="187"/>
      <c r="O87" s="101"/>
      <c r="P87" s="114"/>
      <c r="Q87" s="114"/>
    </row>
    <row r="88" spans="1:17" s="100" customFormat="1" ht="12">
      <c r="A88" s="111"/>
      <c r="B88" s="112"/>
      <c r="C88" s="113"/>
      <c r="D88" s="113"/>
      <c r="E88" s="113"/>
      <c r="F88" s="113"/>
      <c r="H88" s="177"/>
      <c r="J88" s="187"/>
      <c r="L88" s="187"/>
      <c r="M88" s="164"/>
      <c r="N88" s="187"/>
      <c r="O88" s="101"/>
      <c r="P88" s="114"/>
      <c r="Q88" s="114"/>
    </row>
    <row r="89" spans="1:17" s="100" customFormat="1" ht="12">
      <c r="A89" s="111"/>
      <c r="B89" s="112"/>
      <c r="C89" s="113"/>
      <c r="D89" s="113"/>
      <c r="E89" s="113"/>
      <c r="F89" s="113"/>
      <c r="H89" s="177"/>
      <c r="J89" s="187"/>
      <c r="L89" s="187"/>
      <c r="M89" s="164"/>
      <c r="N89" s="187"/>
      <c r="O89" s="101"/>
      <c r="P89" s="114"/>
      <c r="Q89" s="114"/>
    </row>
    <row r="90" spans="1:17" s="100" customFormat="1" ht="12">
      <c r="A90" s="111"/>
      <c r="B90" s="112"/>
      <c r="C90" s="113"/>
      <c r="D90" s="113"/>
      <c r="E90" s="113"/>
      <c r="F90" s="113"/>
      <c r="H90" s="177"/>
      <c r="J90" s="187"/>
      <c r="L90" s="187"/>
      <c r="M90" s="164"/>
      <c r="N90" s="187"/>
      <c r="O90" s="101"/>
      <c r="P90" s="114"/>
      <c r="Q90" s="114"/>
    </row>
    <row r="91" spans="1:17" s="100" customFormat="1" ht="12">
      <c r="A91" s="111"/>
      <c r="B91" s="112"/>
      <c r="C91" s="113"/>
      <c r="D91" s="113"/>
      <c r="E91" s="113"/>
      <c r="F91" s="113"/>
      <c r="H91" s="177"/>
      <c r="J91" s="187"/>
      <c r="L91" s="187"/>
      <c r="M91" s="164"/>
      <c r="N91" s="187"/>
      <c r="O91" s="101"/>
      <c r="P91" s="114"/>
      <c r="Q91" s="114"/>
    </row>
    <row r="92" spans="1:17" s="100" customFormat="1" ht="12">
      <c r="A92" s="111"/>
      <c r="B92" s="112"/>
      <c r="C92" s="113"/>
      <c r="D92" s="113"/>
      <c r="E92" s="113"/>
      <c r="F92" s="113"/>
      <c r="H92" s="177"/>
      <c r="J92" s="187"/>
      <c r="L92" s="187"/>
      <c r="M92" s="164"/>
      <c r="N92" s="187"/>
      <c r="O92" s="101"/>
      <c r="P92" s="114"/>
      <c r="Q92" s="114"/>
    </row>
    <row r="93" spans="1:17" s="100" customFormat="1" ht="12">
      <c r="A93" s="111"/>
      <c r="B93" s="112"/>
      <c r="C93" s="113"/>
      <c r="D93" s="113"/>
      <c r="E93" s="113"/>
      <c r="F93" s="113"/>
      <c r="H93" s="177"/>
      <c r="J93" s="187"/>
      <c r="L93" s="187"/>
      <c r="M93" s="164"/>
      <c r="N93" s="187"/>
      <c r="O93" s="101"/>
      <c r="P93" s="114"/>
      <c r="Q93" s="114"/>
    </row>
    <row r="94" spans="1:17" s="100" customFormat="1" ht="12">
      <c r="A94" s="111"/>
      <c r="B94" s="112"/>
      <c r="C94" s="113"/>
      <c r="D94" s="113"/>
      <c r="E94" s="113"/>
      <c r="F94" s="113"/>
      <c r="H94" s="177"/>
      <c r="J94" s="187"/>
      <c r="L94" s="187"/>
      <c r="M94" s="164"/>
      <c r="N94" s="187"/>
      <c r="O94" s="101"/>
      <c r="P94" s="114"/>
      <c r="Q94" s="114"/>
    </row>
    <row r="95" spans="1:17" s="100" customFormat="1" ht="12">
      <c r="A95" s="111"/>
      <c r="B95" s="112"/>
      <c r="C95" s="113"/>
      <c r="D95" s="113"/>
      <c r="E95" s="113"/>
      <c r="F95" s="113"/>
      <c r="H95" s="177"/>
      <c r="J95" s="187"/>
      <c r="L95" s="187"/>
      <c r="M95" s="164"/>
      <c r="N95" s="187"/>
      <c r="O95" s="101"/>
      <c r="P95" s="114"/>
      <c r="Q95" s="114"/>
    </row>
    <row r="96" spans="1:17" s="100" customFormat="1" ht="12">
      <c r="A96" s="111"/>
      <c r="B96" s="112"/>
      <c r="C96" s="113"/>
      <c r="D96" s="113"/>
      <c r="E96" s="113"/>
      <c r="F96" s="113"/>
      <c r="H96" s="177"/>
      <c r="J96" s="187"/>
      <c r="L96" s="187"/>
      <c r="M96" s="164"/>
      <c r="N96" s="187"/>
      <c r="O96" s="101"/>
      <c r="P96" s="114"/>
      <c r="Q96" s="114"/>
    </row>
    <row r="97" spans="1:17" s="100" customFormat="1" ht="12">
      <c r="A97" s="111"/>
      <c r="B97" s="112"/>
      <c r="C97" s="113"/>
      <c r="D97" s="113"/>
      <c r="E97" s="113"/>
      <c r="F97" s="113"/>
      <c r="H97" s="177"/>
      <c r="J97" s="187"/>
      <c r="L97" s="187"/>
      <c r="M97" s="164"/>
      <c r="N97" s="187"/>
      <c r="O97" s="101"/>
      <c r="P97" s="114"/>
      <c r="Q97" s="114"/>
    </row>
    <row r="98" spans="1:17" s="100" customFormat="1" ht="12">
      <c r="A98" s="111"/>
      <c r="B98" s="112"/>
      <c r="C98" s="113"/>
      <c r="D98" s="113"/>
      <c r="E98" s="113"/>
      <c r="F98" s="113"/>
      <c r="H98" s="177"/>
      <c r="J98" s="187"/>
      <c r="L98" s="187"/>
      <c r="M98" s="164"/>
      <c r="N98" s="187"/>
      <c r="O98" s="101"/>
      <c r="P98" s="114"/>
      <c r="Q98" s="114"/>
    </row>
    <row r="99" spans="1:17" s="100" customFormat="1" ht="12">
      <c r="A99" s="111"/>
      <c r="B99" s="112"/>
      <c r="C99" s="113"/>
      <c r="D99" s="113"/>
      <c r="E99" s="113"/>
      <c r="F99" s="113"/>
      <c r="H99" s="177"/>
      <c r="J99" s="187"/>
      <c r="L99" s="187"/>
      <c r="M99" s="164"/>
      <c r="N99" s="187"/>
      <c r="O99" s="101"/>
      <c r="P99" s="114"/>
      <c r="Q99" s="114"/>
    </row>
    <row r="100" spans="1:17" s="100" customFormat="1" ht="12">
      <c r="A100" s="111"/>
      <c r="B100" s="112"/>
      <c r="C100" s="113"/>
      <c r="D100" s="113"/>
      <c r="E100" s="113"/>
      <c r="F100" s="113"/>
      <c r="H100" s="177"/>
      <c r="J100" s="187"/>
      <c r="L100" s="187"/>
      <c r="M100" s="164"/>
      <c r="N100" s="187"/>
      <c r="O100" s="101"/>
      <c r="P100" s="114"/>
      <c r="Q100" s="114"/>
    </row>
    <row r="101" spans="1:17" s="100" customFormat="1" ht="12">
      <c r="A101" s="111"/>
      <c r="B101" s="112"/>
      <c r="C101" s="113"/>
      <c r="D101" s="113"/>
      <c r="E101" s="113"/>
      <c r="F101" s="113"/>
      <c r="H101" s="177"/>
      <c r="J101" s="187"/>
      <c r="L101" s="187"/>
      <c r="M101" s="164"/>
      <c r="N101" s="187"/>
      <c r="O101" s="101"/>
      <c r="P101" s="114"/>
      <c r="Q101" s="114"/>
    </row>
    <row r="102" spans="1:17" s="100" customFormat="1" ht="12">
      <c r="A102" s="111"/>
      <c r="B102" s="112"/>
      <c r="C102" s="113"/>
      <c r="D102" s="113"/>
      <c r="E102" s="113"/>
      <c r="F102" s="113"/>
      <c r="H102" s="177"/>
      <c r="J102" s="187"/>
      <c r="L102" s="187"/>
      <c r="M102" s="164"/>
      <c r="N102" s="187"/>
      <c r="O102" s="101"/>
      <c r="P102" s="114"/>
      <c r="Q102" s="114"/>
    </row>
    <row r="103" spans="1:17" s="100" customFormat="1" ht="12">
      <c r="A103" s="111"/>
      <c r="B103" s="112"/>
      <c r="C103" s="113"/>
      <c r="D103" s="113"/>
      <c r="E103" s="113"/>
      <c r="F103" s="113"/>
      <c r="H103" s="177"/>
      <c r="J103" s="187"/>
      <c r="L103" s="187"/>
      <c r="M103" s="164"/>
      <c r="N103" s="187"/>
      <c r="O103" s="101"/>
      <c r="P103" s="114"/>
      <c r="Q103" s="114"/>
    </row>
    <row r="104" spans="1:17" s="100" customFormat="1" ht="12">
      <c r="A104" s="111"/>
      <c r="B104" s="112"/>
      <c r="C104" s="113"/>
      <c r="D104" s="113"/>
      <c r="E104" s="113"/>
      <c r="F104" s="113"/>
      <c r="H104" s="177"/>
      <c r="J104" s="187"/>
      <c r="L104" s="187"/>
      <c r="M104" s="164"/>
      <c r="N104" s="187"/>
      <c r="O104" s="101"/>
      <c r="P104" s="114"/>
      <c r="Q104" s="114"/>
    </row>
    <row r="105" spans="1:17" s="100" customFormat="1" ht="12">
      <c r="A105" s="111"/>
      <c r="B105" s="112"/>
      <c r="C105" s="113"/>
      <c r="D105" s="113"/>
      <c r="E105" s="113"/>
      <c r="F105" s="113"/>
      <c r="H105" s="177"/>
      <c r="J105" s="187"/>
      <c r="L105" s="187"/>
      <c r="M105" s="164"/>
      <c r="N105" s="187"/>
      <c r="O105" s="101"/>
      <c r="P105" s="114"/>
      <c r="Q105" s="114"/>
    </row>
    <row r="106" spans="1:17" s="100" customFormat="1" ht="12">
      <c r="A106" s="111"/>
      <c r="B106" s="112"/>
      <c r="C106" s="113"/>
      <c r="D106" s="113"/>
      <c r="E106" s="113"/>
      <c r="F106" s="113"/>
      <c r="H106" s="177"/>
      <c r="J106" s="187"/>
      <c r="L106" s="187"/>
      <c r="M106" s="164"/>
      <c r="N106" s="187"/>
      <c r="O106" s="101"/>
      <c r="P106" s="114"/>
      <c r="Q106" s="114"/>
    </row>
    <row r="107" spans="1:17" s="100" customFormat="1" ht="12">
      <c r="A107" s="111"/>
      <c r="B107" s="112"/>
      <c r="C107" s="113"/>
      <c r="D107" s="113"/>
      <c r="E107" s="113"/>
      <c r="F107" s="113"/>
      <c r="H107" s="177"/>
      <c r="J107" s="187"/>
      <c r="L107" s="187"/>
      <c r="M107" s="164"/>
      <c r="N107" s="187"/>
      <c r="O107" s="101"/>
      <c r="P107" s="114"/>
      <c r="Q107" s="114"/>
    </row>
    <row r="108" spans="1:17" s="100" customFormat="1" ht="12">
      <c r="A108" s="111"/>
      <c r="B108" s="112"/>
      <c r="C108" s="113"/>
      <c r="D108" s="113"/>
      <c r="E108" s="113"/>
      <c r="F108" s="113"/>
      <c r="H108" s="177"/>
      <c r="J108" s="187"/>
      <c r="L108" s="187"/>
      <c r="M108" s="164"/>
      <c r="N108" s="187"/>
      <c r="O108" s="101"/>
      <c r="P108" s="114"/>
      <c r="Q108" s="114"/>
    </row>
    <row r="109" spans="1:17" s="100" customFormat="1" ht="12">
      <c r="A109" s="111"/>
      <c r="B109" s="112"/>
      <c r="C109" s="113"/>
      <c r="D109" s="113"/>
      <c r="E109" s="113"/>
      <c r="F109" s="113"/>
      <c r="H109" s="177"/>
      <c r="J109" s="187"/>
      <c r="L109" s="187"/>
      <c r="M109" s="164"/>
      <c r="N109" s="187"/>
      <c r="O109" s="101"/>
      <c r="P109" s="114"/>
      <c r="Q109" s="114"/>
    </row>
    <row r="110" spans="1:17" s="100" customFormat="1" ht="12">
      <c r="A110" s="111"/>
      <c r="B110" s="112"/>
      <c r="C110" s="113"/>
      <c r="D110" s="113"/>
      <c r="E110" s="113"/>
      <c r="F110" s="113"/>
      <c r="H110" s="177"/>
      <c r="J110" s="187"/>
      <c r="L110" s="187"/>
      <c r="M110" s="164"/>
      <c r="N110" s="187"/>
      <c r="O110" s="101"/>
      <c r="P110" s="114"/>
      <c r="Q110" s="114"/>
    </row>
    <row r="111" spans="1:17" s="100" customFormat="1" ht="12">
      <c r="A111" s="111"/>
      <c r="B111" s="112"/>
      <c r="C111" s="113"/>
      <c r="D111" s="113"/>
      <c r="E111" s="113"/>
      <c r="F111" s="113"/>
      <c r="H111" s="177"/>
      <c r="J111" s="187"/>
      <c r="L111" s="187"/>
      <c r="M111" s="164"/>
      <c r="N111" s="187"/>
      <c r="O111" s="101"/>
      <c r="P111" s="114"/>
      <c r="Q111" s="114"/>
    </row>
    <row r="112" spans="1:17" s="100" customFormat="1" ht="12">
      <c r="A112" s="111"/>
      <c r="B112" s="112"/>
      <c r="C112" s="113"/>
      <c r="D112" s="113"/>
      <c r="E112" s="113"/>
      <c r="F112" s="113"/>
      <c r="H112" s="177"/>
      <c r="J112" s="187"/>
      <c r="L112" s="187"/>
      <c r="M112" s="164"/>
      <c r="N112" s="187"/>
      <c r="O112" s="101"/>
      <c r="P112" s="114"/>
      <c r="Q112" s="114"/>
    </row>
    <row r="113" spans="1:17" s="100" customFormat="1" ht="12">
      <c r="A113" s="111"/>
      <c r="B113" s="112"/>
      <c r="C113" s="113"/>
      <c r="D113" s="113"/>
      <c r="E113" s="113"/>
      <c r="F113" s="113"/>
      <c r="H113" s="177"/>
      <c r="J113" s="187"/>
      <c r="L113" s="187"/>
      <c r="M113" s="164"/>
      <c r="N113" s="187"/>
      <c r="O113" s="101"/>
      <c r="P113" s="114"/>
      <c r="Q113" s="114"/>
    </row>
    <row r="114" spans="1:17" s="100" customFormat="1" ht="12">
      <c r="A114" s="111"/>
      <c r="B114" s="112"/>
      <c r="C114" s="113"/>
      <c r="D114" s="113"/>
      <c r="E114" s="113"/>
      <c r="F114" s="113"/>
      <c r="H114" s="177"/>
      <c r="J114" s="187"/>
      <c r="L114" s="187"/>
      <c r="M114" s="164"/>
      <c r="N114" s="187"/>
      <c r="O114" s="101"/>
      <c r="P114" s="114"/>
      <c r="Q114" s="114"/>
    </row>
    <row r="115" spans="1:17" s="100" customFormat="1" ht="12">
      <c r="A115" s="111"/>
      <c r="B115" s="112"/>
      <c r="C115" s="113"/>
      <c r="D115" s="113"/>
      <c r="E115" s="113"/>
      <c r="F115" s="113"/>
      <c r="H115" s="177"/>
      <c r="J115" s="187"/>
      <c r="L115" s="187"/>
      <c r="M115" s="164"/>
      <c r="N115" s="187"/>
      <c r="O115" s="101"/>
      <c r="P115" s="114"/>
      <c r="Q115" s="114"/>
    </row>
    <row r="116" spans="1:17" s="100" customFormat="1" ht="12">
      <c r="A116" s="111"/>
      <c r="B116" s="112"/>
      <c r="C116" s="113"/>
      <c r="D116" s="113"/>
      <c r="E116" s="113"/>
      <c r="F116" s="113"/>
      <c r="H116" s="177"/>
      <c r="J116" s="187"/>
      <c r="L116" s="187"/>
      <c r="M116" s="164"/>
      <c r="N116" s="187"/>
      <c r="O116" s="101"/>
      <c r="P116" s="114"/>
      <c r="Q116" s="114"/>
    </row>
    <row r="117" spans="1:17" s="100" customFormat="1" ht="12">
      <c r="A117" s="111"/>
      <c r="B117" s="112"/>
      <c r="C117" s="113"/>
      <c r="D117" s="113"/>
      <c r="E117" s="113"/>
      <c r="F117" s="113"/>
      <c r="H117" s="177"/>
      <c r="J117" s="187"/>
      <c r="L117" s="187"/>
      <c r="M117" s="164"/>
      <c r="N117" s="187"/>
      <c r="O117" s="101"/>
      <c r="P117" s="114"/>
      <c r="Q117" s="114"/>
    </row>
    <row r="118" spans="1:17" s="100" customFormat="1" ht="12">
      <c r="A118" s="111"/>
      <c r="B118" s="112"/>
      <c r="C118" s="113"/>
      <c r="D118" s="113"/>
      <c r="E118" s="113"/>
      <c r="F118" s="113"/>
      <c r="H118" s="177"/>
      <c r="J118" s="187"/>
      <c r="L118" s="187"/>
      <c r="M118" s="164"/>
      <c r="N118" s="187"/>
      <c r="O118" s="101"/>
      <c r="P118" s="114"/>
      <c r="Q118" s="114"/>
    </row>
    <row r="119" spans="1:17" s="100" customFormat="1" ht="12">
      <c r="A119" s="111"/>
      <c r="B119" s="112"/>
      <c r="C119" s="113"/>
      <c r="D119" s="113"/>
      <c r="E119" s="113"/>
      <c r="F119" s="113"/>
      <c r="H119" s="177"/>
      <c r="J119" s="187"/>
      <c r="L119" s="187"/>
      <c r="M119" s="164"/>
      <c r="N119" s="187"/>
      <c r="O119" s="101"/>
      <c r="P119" s="114"/>
      <c r="Q119" s="114"/>
    </row>
    <row r="120" spans="1:17" s="100" customFormat="1" ht="12">
      <c r="A120" s="111"/>
      <c r="B120" s="112"/>
      <c r="C120" s="113"/>
      <c r="D120" s="113"/>
      <c r="E120" s="113"/>
      <c r="F120" s="113"/>
      <c r="H120" s="177"/>
      <c r="J120" s="187"/>
      <c r="L120" s="187"/>
      <c r="M120" s="164"/>
      <c r="N120" s="187"/>
      <c r="O120" s="101"/>
      <c r="P120" s="114"/>
      <c r="Q120" s="114"/>
    </row>
    <row r="121" spans="1:17" s="100" customFormat="1" ht="12">
      <c r="A121" s="111"/>
      <c r="B121" s="112"/>
      <c r="C121" s="113"/>
      <c r="D121" s="113"/>
      <c r="E121" s="113"/>
      <c r="F121" s="113"/>
      <c r="H121" s="177"/>
      <c r="J121" s="187"/>
      <c r="L121" s="187"/>
      <c r="M121" s="164"/>
      <c r="N121" s="187"/>
      <c r="O121" s="101"/>
      <c r="P121" s="114"/>
      <c r="Q121" s="114"/>
    </row>
    <row r="122" spans="1:17" s="100" customFormat="1" ht="12">
      <c r="A122" s="111"/>
      <c r="B122" s="112"/>
      <c r="C122" s="113"/>
      <c r="D122" s="113"/>
      <c r="E122" s="113"/>
      <c r="F122" s="113"/>
      <c r="H122" s="177"/>
      <c r="J122" s="187"/>
      <c r="L122" s="187"/>
      <c r="M122" s="164"/>
      <c r="N122" s="187"/>
      <c r="O122" s="101"/>
      <c r="P122" s="114"/>
      <c r="Q122" s="114"/>
    </row>
    <row r="123" spans="1:17" s="100" customFormat="1" ht="12">
      <c r="A123" s="111"/>
      <c r="B123" s="112"/>
      <c r="C123" s="113"/>
      <c r="D123" s="113"/>
      <c r="E123" s="113"/>
      <c r="F123" s="113"/>
      <c r="H123" s="177"/>
      <c r="J123" s="187"/>
      <c r="L123" s="187"/>
      <c r="M123" s="164"/>
      <c r="N123" s="187"/>
      <c r="O123" s="101"/>
      <c r="P123" s="114"/>
      <c r="Q123" s="114"/>
    </row>
    <row r="124" spans="18:22" ht="11.25">
      <c r="R124" s="23"/>
      <c r="V124" s="23"/>
    </row>
    <row r="125" spans="18:22" ht="11.25">
      <c r="R125" s="23"/>
      <c r="V125" s="23"/>
    </row>
    <row r="126" spans="18:22" ht="11.25">
      <c r="R126" s="23"/>
      <c r="V126" s="23"/>
    </row>
    <row r="127" spans="18:22" ht="11.25">
      <c r="R127" s="23"/>
      <c r="V127" s="23"/>
    </row>
    <row r="128" spans="18:22" ht="11.25">
      <c r="R128" s="23"/>
      <c r="V128" s="23"/>
    </row>
    <row r="129" spans="18:22" ht="11.25">
      <c r="R129" s="23"/>
      <c r="V129" s="23"/>
    </row>
    <row r="130" spans="18:22" ht="11.25">
      <c r="R130" s="23"/>
      <c r="V130" s="23"/>
    </row>
    <row r="131" spans="18:22" ht="11.25">
      <c r="R131" s="23"/>
      <c r="V131" s="23"/>
    </row>
    <row r="132" spans="18:22" ht="11.25">
      <c r="R132" s="23"/>
      <c r="V132" s="23"/>
    </row>
  </sheetData>
  <sheetProtection/>
  <mergeCells count="42">
    <mergeCell ref="A57:B57"/>
    <mergeCell ref="A58:B58"/>
    <mergeCell ref="K60:P60"/>
    <mergeCell ref="P14:Q15"/>
    <mergeCell ref="R14:S15"/>
    <mergeCell ref="A14:A16"/>
    <mergeCell ref="B14:B16"/>
    <mergeCell ref="C14:O14"/>
    <mergeCell ref="C15:D15"/>
    <mergeCell ref="E15:F15"/>
    <mergeCell ref="G15:G16"/>
    <mergeCell ref="H15:H16"/>
    <mergeCell ref="I15:J15"/>
    <mergeCell ref="K15:L15"/>
    <mergeCell ref="M15:M16"/>
    <mergeCell ref="N15:N16"/>
    <mergeCell ref="O15:O16"/>
    <mergeCell ref="O5:P5"/>
    <mergeCell ref="O6:P6"/>
    <mergeCell ref="O7:P7"/>
    <mergeCell ref="O8:P8"/>
    <mergeCell ref="O9:P9"/>
    <mergeCell ref="F10:P10"/>
    <mergeCell ref="H11:I11"/>
    <mergeCell ref="N11:O11"/>
    <mergeCell ref="H12:I12"/>
    <mergeCell ref="N12:O12"/>
    <mergeCell ref="B1:P1"/>
    <mergeCell ref="Q1:S1"/>
    <mergeCell ref="H3:I3"/>
    <mergeCell ref="Q3:R3"/>
    <mergeCell ref="H4:K4"/>
    <mergeCell ref="P4:R4"/>
    <mergeCell ref="T14:T17"/>
    <mergeCell ref="U10:AA10"/>
    <mergeCell ref="U14:U16"/>
    <mergeCell ref="V14:V16"/>
    <mergeCell ref="W14:W16"/>
    <mergeCell ref="X14:X16"/>
    <mergeCell ref="Y14:Y16"/>
    <mergeCell ref="Z14:Z16"/>
    <mergeCell ref="AA14:AA16"/>
  </mergeCells>
  <printOptions/>
  <pageMargins left="0.15748031496062992" right="0.15748031496062992" top="0.39" bottom="0.42" header="0.15748031496062992" footer="0.15748031496062992"/>
  <pageSetup horizontalDpi="120" verticalDpi="120" orientation="landscape" paperSize="9" r:id="rId1"/>
  <headerFooter alignWithMargins="0">
    <oddFooter>&amp;LАЛ-30(131)ПМ-506В Гос. регистрационный знак    с 025 мк 50&amp;R&amp;P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26"/>
  <sheetViews>
    <sheetView view="pageBreakPreview" zoomScale="130" zoomScaleNormal="174" zoomScaleSheetLayoutView="130" zoomScalePageLayoutView="194" workbookViewId="0" topLeftCell="A4">
      <pane ySplit="14" topLeftCell="A24" activePane="bottomLeft" state="frozen"/>
      <selection pane="topLeft" activeCell="A4" sqref="A4"/>
      <selection pane="bottomLeft" activeCell="O8" sqref="O8:P8"/>
    </sheetView>
  </sheetViews>
  <sheetFormatPr defaultColWidth="9.00390625" defaultRowHeight="12.75"/>
  <cols>
    <col min="1" max="1" width="8.875" style="548" customWidth="1"/>
    <col min="2" max="2" width="37.625" style="549" customWidth="1"/>
    <col min="3" max="6" width="4.25390625" style="550" customWidth="1"/>
    <col min="7" max="7" width="9.375" style="426" customWidth="1"/>
    <col min="8" max="8" width="5.375" style="551" customWidth="1"/>
    <col min="9" max="9" width="5.625" style="426" customWidth="1"/>
    <col min="10" max="10" width="5.625" style="433" customWidth="1"/>
    <col min="11" max="11" width="5.625" style="426" customWidth="1"/>
    <col min="12" max="12" width="5.625" style="433" customWidth="1"/>
    <col min="13" max="13" width="5.625" style="439" customWidth="1"/>
    <col min="14" max="14" width="6.25390625" style="433" customWidth="1"/>
    <col min="15" max="15" width="6.875" style="434" customWidth="1"/>
    <col min="16" max="16" width="7.25390625" style="435" customWidth="1"/>
    <col min="17" max="17" width="7.125" style="435" customWidth="1"/>
    <col min="18" max="18" width="7.00390625" style="552" customWidth="1"/>
    <col min="19" max="19" width="7.00390625" style="426" customWidth="1"/>
    <col min="20" max="20" width="7.25390625" style="426" customWidth="1"/>
    <col min="21" max="21" width="8.00390625" style="426" customWidth="1"/>
    <col min="22" max="22" width="8.00390625" style="552" customWidth="1"/>
    <col min="23" max="27" width="8.00390625" style="426" customWidth="1"/>
    <col min="28" max="16384" width="9.125" style="426" customWidth="1"/>
  </cols>
  <sheetData>
    <row r="1" spans="1:22" ht="20.25">
      <c r="A1" s="425"/>
      <c r="B1" s="604" t="s">
        <v>73</v>
      </c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5" t="s">
        <v>72</v>
      </c>
      <c r="R1" s="605"/>
      <c r="S1" s="605"/>
      <c r="V1" s="426"/>
    </row>
    <row r="2" spans="1:22" ht="15.75">
      <c r="A2" s="427"/>
      <c r="B2" s="428"/>
      <c r="C2" s="429"/>
      <c r="D2" s="429"/>
      <c r="E2" s="429"/>
      <c r="F2" s="429"/>
      <c r="G2" s="428"/>
      <c r="H2" s="430"/>
      <c r="I2" s="428"/>
      <c r="J2" s="431"/>
      <c r="K2" s="428"/>
      <c r="L2" s="431"/>
      <c r="M2" s="432"/>
      <c r="R2" s="426"/>
      <c r="V2" s="426"/>
    </row>
    <row r="3" spans="1:22" ht="15">
      <c r="A3" s="436"/>
      <c r="B3" s="437"/>
      <c r="C3" s="437" t="s">
        <v>24</v>
      </c>
      <c r="D3" s="437"/>
      <c r="E3" s="437"/>
      <c r="F3" s="437"/>
      <c r="G3" s="437"/>
      <c r="H3" s="602" t="str">
        <f>Путевка!E1</f>
        <v>Май</v>
      </c>
      <c r="I3" s="602"/>
      <c r="J3" s="438" t="str">
        <f>Путевка!H1</f>
        <v>2009 г.</v>
      </c>
      <c r="K3" s="437"/>
      <c r="L3" s="438" t="s">
        <v>25</v>
      </c>
      <c r="Q3" s="606" t="s">
        <v>26</v>
      </c>
      <c r="R3" s="606"/>
      <c r="V3" s="426"/>
    </row>
    <row r="4" spans="1:22" ht="12.75">
      <c r="A4" s="436"/>
      <c r="B4" s="437"/>
      <c r="C4" s="437" t="s">
        <v>27</v>
      </c>
      <c r="D4" s="437"/>
      <c r="E4" s="437"/>
      <c r="F4" s="437"/>
      <c r="G4" s="437"/>
      <c r="H4" s="607" t="s">
        <v>101</v>
      </c>
      <c r="I4" s="607"/>
      <c r="J4" s="607"/>
      <c r="K4" s="607"/>
      <c r="L4" s="438" t="s">
        <v>28</v>
      </c>
      <c r="P4" s="602" t="s">
        <v>21</v>
      </c>
      <c r="Q4" s="602"/>
      <c r="R4" s="602"/>
      <c r="V4" s="426"/>
    </row>
    <row r="5" spans="1:22" ht="12.75">
      <c r="A5" s="436"/>
      <c r="B5" s="437"/>
      <c r="C5" s="437" t="s">
        <v>29</v>
      </c>
      <c r="D5" s="437"/>
      <c r="E5" s="437"/>
      <c r="F5" s="437"/>
      <c r="G5" s="437"/>
      <c r="H5" s="440"/>
      <c r="I5" s="437"/>
      <c r="J5" s="438"/>
      <c r="M5" s="441" t="s">
        <v>30</v>
      </c>
      <c r="O5" s="593">
        <v>3673</v>
      </c>
      <c r="P5" s="593"/>
      <c r="Q5" s="442" t="s">
        <v>50</v>
      </c>
      <c r="R5" s="426"/>
      <c r="V5" s="426"/>
    </row>
    <row r="6" spans="1:22" ht="12.75">
      <c r="A6" s="436"/>
      <c r="B6" s="437"/>
      <c r="C6" s="437"/>
      <c r="D6" s="437"/>
      <c r="E6" s="437"/>
      <c r="F6" s="437"/>
      <c r="G6" s="437"/>
      <c r="H6" s="440"/>
      <c r="I6" s="437"/>
      <c r="J6" s="438"/>
      <c r="M6" s="441" t="s">
        <v>31</v>
      </c>
      <c r="O6" s="594">
        <v>3673</v>
      </c>
      <c r="P6" s="594"/>
      <c r="Q6" s="437" t="s">
        <v>32</v>
      </c>
      <c r="R6" s="426"/>
      <c r="V6" s="426"/>
    </row>
    <row r="7" spans="1:22" ht="12.75">
      <c r="A7" s="436"/>
      <c r="B7" s="437"/>
      <c r="C7" s="443" t="s">
        <v>33</v>
      </c>
      <c r="D7" s="443"/>
      <c r="E7" s="443"/>
      <c r="F7" s="443"/>
      <c r="G7" s="443"/>
      <c r="H7" s="444"/>
      <c r="I7" s="443"/>
      <c r="J7" s="445"/>
      <c r="K7" s="446"/>
      <c r="L7" s="447"/>
      <c r="M7" s="448"/>
      <c r="N7" s="447"/>
      <c r="O7" s="593">
        <v>156.5</v>
      </c>
      <c r="P7" s="593"/>
      <c r="Q7" s="437" t="s">
        <v>34</v>
      </c>
      <c r="R7" s="426"/>
      <c r="V7" s="426"/>
    </row>
    <row r="8" spans="1:22" ht="12.75">
      <c r="A8" s="436"/>
      <c r="B8" s="437"/>
      <c r="C8" s="449" t="s">
        <v>35</v>
      </c>
      <c r="D8" s="449"/>
      <c r="E8" s="449"/>
      <c r="F8" s="449"/>
      <c r="G8" s="449"/>
      <c r="H8" s="450"/>
      <c r="I8" s="449"/>
      <c r="J8" s="451"/>
      <c r="K8" s="452"/>
      <c r="L8" s="453"/>
      <c r="M8" s="454"/>
      <c r="N8" s="453"/>
      <c r="O8" s="599">
        <f>SUM(O19:O50)</f>
        <v>0</v>
      </c>
      <c r="P8" s="599"/>
      <c r="Q8" s="437" t="s">
        <v>34</v>
      </c>
      <c r="R8" s="426"/>
      <c r="V8" s="426"/>
    </row>
    <row r="9" spans="1:22" ht="12.75">
      <c r="A9" s="436"/>
      <c r="B9" s="437"/>
      <c r="C9" s="449" t="s">
        <v>36</v>
      </c>
      <c r="D9" s="449"/>
      <c r="E9" s="449"/>
      <c r="F9" s="449"/>
      <c r="G9" s="449"/>
      <c r="H9" s="450"/>
      <c r="I9" s="449"/>
      <c r="J9" s="451"/>
      <c r="K9" s="452"/>
      <c r="L9" s="453"/>
      <c r="M9" s="454"/>
      <c r="N9" s="453"/>
      <c r="O9" s="600">
        <f>(O7+O8)-Q52</f>
        <v>143</v>
      </c>
      <c r="P9" s="599"/>
      <c r="Q9" s="437" t="s">
        <v>34</v>
      </c>
      <c r="R9" s="426"/>
      <c r="V9" s="426"/>
    </row>
    <row r="10" spans="1:27" ht="13.5" customHeight="1" thickBot="1">
      <c r="A10" s="436"/>
      <c r="B10" s="437"/>
      <c r="C10" s="437"/>
      <c r="D10" s="437"/>
      <c r="E10" s="437"/>
      <c r="F10" s="598" t="s">
        <v>37</v>
      </c>
      <c r="G10" s="598"/>
      <c r="H10" s="598"/>
      <c r="I10" s="598"/>
      <c r="J10" s="598"/>
      <c r="K10" s="598"/>
      <c r="L10" s="598"/>
      <c r="M10" s="598"/>
      <c r="N10" s="598"/>
      <c r="O10" s="598"/>
      <c r="P10" s="598"/>
      <c r="R10" s="426"/>
      <c r="U10" s="595" t="s">
        <v>102</v>
      </c>
      <c r="V10" s="595"/>
      <c r="W10" s="595"/>
      <c r="X10" s="595"/>
      <c r="Y10" s="595"/>
      <c r="Z10" s="595"/>
      <c r="AA10" s="595"/>
    </row>
    <row r="11" spans="1:27" ht="12" thickBot="1">
      <c r="A11" s="436"/>
      <c r="B11" s="437"/>
      <c r="C11" s="437"/>
      <c r="D11" s="437"/>
      <c r="E11" s="437"/>
      <c r="F11" s="437" t="s">
        <v>38</v>
      </c>
      <c r="G11" s="437"/>
      <c r="H11" s="601">
        <f>Q52</f>
        <v>13.499999999999993</v>
      </c>
      <c r="I11" s="602"/>
      <c r="J11" s="438" t="s">
        <v>34</v>
      </c>
      <c r="L11" s="438" t="s">
        <v>39</v>
      </c>
      <c r="M11" s="455"/>
      <c r="N11" s="603">
        <v>0</v>
      </c>
      <c r="O11" s="603"/>
      <c r="P11" s="437" t="s">
        <v>34</v>
      </c>
      <c r="R11" s="426"/>
      <c r="T11" s="456" t="s">
        <v>64</v>
      </c>
      <c r="U11" s="457">
        <f>U12*1.1</f>
        <v>0.6171000000000001</v>
      </c>
      <c r="V11" s="458"/>
      <c r="W11" s="458"/>
      <c r="X11" s="458"/>
      <c r="Y11" s="458"/>
      <c r="Z11" s="458"/>
      <c r="AA11" s="458"/>
    </row>
    <row r="12" spans="1:27" ht="12" thickBot="1">
      <c r="A12" s="436"/>
      <c r="B12" s="437"/>
      <c r="C12" s="437"/>
      <c r="D12" s="437"/>
      <c r="E12" s="437"/>
      <c r="F12" s="437" t="s">
        <v>40</v>
      </c>
      <c r="G12" s="437"/>
      <c r="H12" s="608">
        <f>Q52</f>
        <v>13.499999999999993</v>
      </c>
      <c r="I12" s="609"/>
      <c r="J12" s="438" t="s">
        <v>34</v>
      </c>
      <c r="L12" s="438" t="s">
        <v>41</v>
      </c>
      <c r="M12" s="455"/>
      <c r="N12" s="603">
        <v>0</v>
      </c>
      <c r="O12" s="603"/>
      <c r="P12" s="437" t="s">
        <v>34</v>
      </c>
      <c r="R12" s="426"/>
      <c r="T12" s="456" t="s">
        <v>63</v>
      </c>
      <c r="U12" s="457">
        <v>0.561</v>
      </c>
      <c r="V12" s="459">
        <v>0.33</v>
      </c>
      <c r="W12" s="460">
        <v>0.15</v>
      </c>
      <c r="X12" s="461">
        <f>V12</f>
        <v>0.33</v>
      </c>
      <c r="Y12" s="460">
        <f>W12</f>
        <v>0.15</v>
      </c>
      <c r="Z12" s="462">
        <f>W12</f>
        <v>0.15</v>
      </c>
      <c r="AA12" s="460">
        <f>W12</f>
        <v>0.15</v>
      </c>
    </row>
    <row r="13" spans="1:22" ht="13.5" thickBot="1">
      <c r="A13" s="463"/>
      <c r="B13" s="464"/>
      <c r="C13" s="464"/>
      <c r="D13" s="464"/>
      <c r="E13" s="464"/>
      <c r="F13" s="464"/>
      <c r="G13" s="464"/>
      <c r="H13" s="465"/>
      <c r="I13" s="464"/>
      <c r="J13" s="466"/>
      <c r="K13" s="464"/>
      <c r="L13" s="466"/>
      <c r="M13" s="467"/>
      <c r="R13" s="426"/>
      <c r="V13" s="426"/>
    </row>
    <row r="14" spans="1:27" ht="13.5" customHeight="1" thickBot="1">
      <c r="A14" s="610" t="s">
        <v>2</v>
      </c>
      <c r="B14" s="610" t="s">
        <v>6</v>
      </c>
      <c r="C14" s="611" t="s">
        <v>76</v>
      </c>
      <c r="D14" s="612"/>
      <c r="E14" s="612"/>
      <c r="F14" s="612"/>
      <c r="G14" s="612"/>
      <c r="H14" s="612"/>
      <c r="I14" s="612"/>
      <c r="J14" s="612"/>
      <c r="K14" s="612"/>
      <c r="L14" s="612"/>
      <c r="M14" s="612"/>
      <c r="N14" s="612"/>
      <c r="O14" s="613"/>
      <c r="P14" s="615" t="s">
        <v>91</v>
      </c>
      <c r="Q14" s="615"/>
      <c r="R14" s="628" t="s">
        <v>42</v>
      </c>
      <c r="S14" s="628"/>
      <c r="T14" s="623" t="s">
        <v>94</v>
      </c>
      <c r="U14" s="596" t="s">
        <v>11</v>
      </c>
      <c r="V14" s="596" t="s">
        <v>0</v>
      </c>
      <c r="W14" s="596" t="s">
        <v>1</v>
      </c>
      <c r="X14" s="596" t="s">
        <v>0</v>
      </c>
      <c r="Y14" s="596" t="s">
        <v>1</v>
      </c>
      <c r="Z14" s="597" t="s">
        <v>103</v>
      </c>
      <c r="AA14" s="597" t="s">
        <v>104</v>
      </c>
    </row>
    <row r="15" spans="1:27" ht="25.5" customHeight="1" thickBot="1">
      <c r="A15" s="610"/>
      <c r="B15" s="610"/>
      <c r="C15" s="614" t="s">
        <v>89</v>
      </c>
      <c r="D15" s="614"/>
      <c r="E15" s="614" t="s">
        <v>88</v>
      </c>
      <c r="F15" s="614"/>
      <c r="G15" s="615" t="s">
        <v>43</v>
      </c>
      <c r="H15" s="616" t="s">
        <v>87</v>
      </c>
      <c r="I15" s="618" t="s">
        <v>90</v>
      </c>
      <c r="J15" s="619"/>
      <c r="K15" s="618" t="s">
        <v>92</v>
      </c>
      <c r="L15" s="619"/>
      <c r="M15" s="620" t="s">
        <v>3</v>
      </c>
      <c r="N15" s="621" t="s">
        <v>4</v>
      </c>
      <c r="O15" s="622" t="s">
        <v>5</v>
      </c>
      <c r="P15" s="615"/>
      <c r="Q15" s="615"/>
      <c r="R15" s="628"/>
      <c r="S15" s="628"/>
      <c r="T15" s="623"/>
      <c r="U15" s="596"/>
      <c r="V15" s="596"/>
      <c r="W15" s="596"/>
      <c r="X15" s="596"/>
      <c r="Y15" s="596"/>
      <c r="Z15" s="596"/>
      <c r="AA15" s="596"/>
    </row>
    <row r="16" spans="1:27" ht="48" customHeight="1" thickBot="1">
      <c r="A16" s="610"/>
      <c r="B16" s="610"/>
      <c r="C16" s="468" t="s">
        <v>44</v>
      </c>
      <c r="D16" s="468" t="s">
        <v>45</v>
      </c>
      <c r="E16" s="468" t="s">
        <v>44</v>
      </c>
      <c r="F16" s="468" t="s">
        <v>45</v>
      </c>
      <c r="G16" s="615"/>
      <c r="H16" s="617"/>
      <c r="I16" s="468" t="s">
        <v>0</v>
      </c>
      <c r="J16" s="469" t="s">
        <v>1</v>
      </c>
      <c r="K16" s="468" t="s">
        <v>0</v>
      </c>
      <c r="L16" s="469" t="s">
        <v>1</v>
      </c>
      <c r="M16" s="620"/>
      <c r="N16" s="621"/>
      <c r="O16" s="622"/>
      <c r="P16" s="470" t="s">
        <v>46</v>
      </c>
      <c r="Q16" s="470" t="s">
        <v>47</v>
      </c>
      <c r="R16" s="470" t="s">
        <v>48</v>
      </c>
      <c r="S16" s="470" t="s">
        <v>49</v>
      </c>
      <c r="T16" s="623"/>
      <c r="U16" s="596"/>
      <c r="V16" s="596"/>
      <c r="W16" s="596"/>
      <c r="X16" s="596"/>
      <c r="Y16" s="596"/>
      <c r="Z16" s="596"/>
      <c r="AA16" s="596"/>
    </row>
    <row r="17" spans="1:27" ht="12" thickBot="1">
      <c r="A17" s="471">
        <v>1</v>
      </c>
      <c r="B17" s="472">
        <v>2</v>
      </c>
      <c r="C17" s="471">
        <v>3</v>
      </c>
      <c r="D17" s="472">
        <v>4</v>
      </c>
      <c r="E17" s="471">
        <v>5</v>
      </c>
      <c r="F17" s="472">
        <v>6</v>
      </c>
      <c r="G17" s="471">
        <v>7</v>
      </c>
      <c r="H17" s="473">
        <v>8</v>
      </c>
      <c r="I17" s="471">
        <v>9</v>
      </c>
      <c r="J17" s="474">
        <v>10</v>
      </c>
      <c r="K17" s="471">
        <v>11</v>
      </c>
      <c r="L17" s="474">
        <v>12</v>
      </c>
      <c r="M17" s="475">
        <v>13</v>
      </c>
      <c r="N17" s="474">
        <v>14</v>
      </c>
      <c r="O17" s="471">
        <v>15</v>
      </c>
      <c r="P17" s="472">
        <v>16</v>
      </c>
      <c r="Q17" s="471">
        <v>17</v>
      </c>
      <c r="R17" s="471">
        <v>18</v>
      </c>
      <c r="S17" s="472">
        <v>19</v>
      </c>
      <c r="T17" s="623"/>
      <c r="U17" s="476"/>
      <c r="V17" s="476"/>
      <c r="W17" s="476"/>
      <c r="X17" s="476"/>
      <c r="Y17" s="476"/>
      <c r="Z17" s="477"/>
      <c r="AA17" s="477"/>
    </row>
    <row r="18" spans="1:20" s="480" customFormat="1" ht="1.5" customHeight="1">
      <c r="A18" s="478"/>
      <c r="B18" s="479"/>
      <c r="C18" s="479"/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479"/>
      <c r="Q18" s="479"/>
      <c r="T18" s="479"/>
    </row>
    <row r="19" spans="1:27" s="494" customFormat="1" ht="12">
      <c r="A19" s="481">
        <v>39934</v>
      </c>
      <c r="B19" s="482" t="s">
        <v>3</v>
      </c>
      <c r="C19" s="554">
        <v>8</v>
      </c>
      <c r="D19" s="483" t="s">
        <v>114</v>
      </c>
      <c r="E19" s="554">
        <v>8</v>
      </c>
      <c r="F19" s="554">
        <v>30</v>
      </c>
      <c r="G19" s="484">
        <f>O5</f>
        <v>3673</v>
      </c>
      <c r="H19" s="485"/>
      <c r="I19" s="486"/>
      <c r="J19" s="487"/>
      <c r="K19" s="486"/>
      <c r="L19" s="487"/>
      <c r="M19" s="488">
        <v>3</v>
      </c>
      <c r="N19" s="487"/>
      <c r="O19" s="489"/>
      <c r="P19" s="490">
        <f aca="true" t="shared" si="0" ref="P19:P24">U19+V19+W19+X19+Z19+AA19+Y19</f>
        <v>0.44999999999999996</v>
      </c>
      <c r="Q19" s="490">
        <f>P19</f>
        <v>0.44999999999999996</v>
      </c>
      <c r="R19" s="491"/>
      <c r="S19" s="491"/>
      <c r="T19" s="492">
        <f aca="true" t="shared" si="1" ref="T19:T27">H19+((I19+K19)/60)*50</f>
        <v>0</v>
      </c>
      <c r="U19" s="493">
        <f>H19*0.56</f>
        <v>0</v>
      </c>
      <c r="V19" s="493">
        <f>I19*0.25</f>
        <v>0</v>
      </c>
      <c r="W19" s="493">
        <f>J19*0.15</f>
        <v>0</v>
      </c>
      <c r="X19" s="493">
        <f>K19*0.25</f>
        <v>0</v>
      </c>
      <c r="Y19" s="493">
        <f>L19*0.15</f>
        <v>0</v>
      </c>
      <c r="Z19" s="493">
        <f>M19*0.15</f>
        <v>0.44999999999999996</v>
      </c>
      <c r="AA19" s="493">
        <f>N19*0.15</f>
        <v>0</v>
      </c>
    </row>
    <row r="20" spans="1:27" s="494" customFormat="1" ht="12">
      <c r="A20" s="481"/>
      <c r="B20" s="482"/>
      <c r="C20" s="554"/>
      <c r="D20" s="483"/>
      <c r="E20" s="554"/>
      <c r="F20" s="554"/>
      <c r="G20" s="484">
        <f>G19+H19</f>
        <v>3673</v>
      </c>
      <c r="H20" s="485"/>
      <c r="I20" s="486"/>
      <c r="J20" s="487"/>
      <c r="K20" s="486"/>
      <c r="L20" s="487"/>
      <c r="M20" s="488">
        <v>3</v>
      </c>
      <c r="N20" s="487"/>
      <c r="O20" s="489"/>
      <c r="P20" s="490">
        <f t="shared" si="0"/>
        <v>0.44999999999999996</v>
      </c>
      <c r="Q20" s="490">
        <f>P20</f>
        <v>0.44999999999999996</v>
      </c>
      <c r="R20" s="491"/>
      <c r="S20" s="491"/>
      <c r="T20" s="492">
        <f t="shared" si="1"/>
        <v>0</v>
      </c>
      <c r="U20" s="493">
        <f aca="true" t="shared" si="2" ref="U20:U50">H20*0.56</f>
        <v>0</v>
      </c>
      <c r="V20" s="493">
        <f aca="true" t="shared" si="3" ref="V20:V36">I20*0.25</f>
        <v>0</v>
      </c>
      <c r="W20" s="493">
        <f aca="true" t="shared" si="4" ref="W20:W27">J20*0.15</f>
        <v>0</v>
      </c>
      <c r="X20" s="493">
        <f>K20*0.25</f>
        <v>0</v>
      </c>
      <c r="Y20" s="493">
        <f aca="true" t="shared" si="5" ref="Y20:Y27">L20*0.15</f>
        <v>0</v>
      </c>
      <c r="Z20" s="493">
        <f aca="true" t="shared" si="6" ref="Z20:Z27">M20*0.15</f>
        <v>0.44999999999999996</v>
      </c>
      <c r="AA20" s="493">
        <f aca="true" t="shared" si="7" ref="AA20:AA27">N20*0.15</f>
        <v>0</v>
      </c>
    </row>
    <row r="21" spans="1:27" s="494" customFormat="1" ht="12">
      <c r="A21" s="481"/>
      <c r="B21" s="482"/>
      <c r="C21" s="554"/>
      <c r="D21" s="483"/>
      <c r="E21" s="554"/>
      <c r="F21" s="554"/>
      <c r="G21" s="484">
        <f aca="true" t="shared" si="8" ref="G21:G48">G20+H20</f>
        <v>3673</v>
      </c>
      <c r="H21" s="485"/>
      <c r="I21" s="486"/>
      <c r="J21" s="487"/>
      <c r="K21" s="486"/>
      <c r="L21" s="487"/>
      <c r="M21" s="488">
        <v>3</v>
      </c>
      <c r="N21" s="487"/>
      <c r="O21" s="489"/>
      <c r="P21" s="490">
        <f t="shared" si="0"/>
        <v>0.44999999999999996</v>
      </c>
      <c r="Q21" s="490">
        <f>P21</f>
        <v>0.44999999999999996</v>
      </c>
      <c r="R21" s="491"/>
      <c r="S21" s="491"/>
      <c r="T21" s="492">
        <f t="shared" si="1"/>
        <v>0</v>
      </c>
      <c r="U21" s="493">
        <f t="shared" si="2"/>
        <v>0</v>
      </c>
      <c r="V21" s="493">
        <f t="shared" si="3"/>
        <v>0</v>
      </c>
      <c r="W21" s="493">
        <f t="shared" si="4"/>
        <v>0</v>
      </c>
      <c r="X21" s="493">
        <f>K21*0.25</f>
        <v>0</v>
      </c>
      <c r="Y21" s="493">
        <f t="shared" si="5"/>
        <v>0</v>
      </c>
      <c r="Z21" s="493">
        <f t="shared" si="6"/>
        <v>0.44999999999999996</v>
      </c>
      <c r="AA21" s="493">
        <f t="shared" si="7"/>
        <v>0</v>
      </c>
    </row>
    <row r="22" spans="1:27" s="494" customFormat="1" ht="12">
      <c r="A22" s="481"/>
      <c r="B22" s="482"/>
      <c r="C22" s="554"/>
      <c r="D22" s="483"/>
      <c r="E22" s="554"/>
      <c r="F22" s="554"/>
      <c r="G22" s="484">
        <f t="shared" si="8"/>
        <v>3673</v>
      </c>
      <c r="H22" s="485"/>
      <c r="I22" s="486"/>
      <c r="J22" s="487"/>
      <c r="K22" s="486"/>
      <c r="L22" s="487"/>
      <c r="M22" s="488">
        <v>3</v>
      </c>
      <c r="N22" s="487"/>
      <c r="O22" s="489"/>
      <c r="P22" s="490">
        <f t="shared" si="0"/>
        <v>0.44999999999999996</v>
      </c>
      <c r="Q22" s="490">
        <f>P22</f>
        <v>0.44999999999999996</v>
      </c>
      <c r="R22" s="491"/>
      <c r="S22" s="491"/>
      <c r="T22" s="492">
        <f t="shared" si="1"/>
        <v>0</v>
      </c>
      <c r="U22" s="493">
        <f t="shared" si="2"/>
        <v>0</v>
      </c>
      <c r="V22" s="493">
        <f t="shared" si="3"/>
        <v>0</v>
      </c>
      <c r="W22" s="493">
        <f t="shared" si="4"/>
        <v>0</v>
      </c>
      <c r="X22" s="493">
        <f>K22*0.25</f>
        <v>0</v>
      </c>
      <c r="Y22" s="493">
        <f t="shared" si="5"/>
        <v>0</v>
      </c>
      <c r="Z22" s="493">
        <f t="shared" si="6"/>
        <v>0.44999999999999996</v>
      </c>
      <c r="AA22" s="493">
        <f t="shared" si="7"/>
        <v>0</v>
      </c>
    </row>
    <row r="23" spans="1:27" s="494" customFormat="1" ht="12">
      <c r="A23" s="481"/>
      <c r="B23" s="482"/>
      <c r="C23" s="554"/>
      <c r="D23" s="483"/>
      <c r="E23" s="554"/>
      <c r="F23" s="554"/>
      <c r="G23" s="484">
        <f t="shared" si="8"/>
        <v>3673</v>
      </c>
      <c r="H23" s="485"/>
      <c r="I23" s="486"/>
      <c r="J23" s="487"/>
      <c r="K23" s="486"/>
      <c r="L23" s="487"/>
      <c r="M23" s="488">
        <v>3</v>
      </c>
      <c r="N23" s="487"/>
      <c r="O23" s="489"/>
      <c r="P23" s="490">
        <f t="shared" si="0"/>
        <v>0.44999999999999996</v>
      </c>
      <c r="Q23" s="490">
        <f>P23</f>
        <v>0.44999999999999996</v>
      </c>
      <c r="R23" s="491"/>
      <c r="S23" s="491"/>
      <c r="T23" s="492">
        <f t="shared" si="1"/>
        <v>0</v>
      </c>
      <c r="U23" s="493">
        <f t="shared" si="2"/>
        <v>0</v>
      </c>
      <c r="V23" s="493">
        <f t="shared" si="3"/>
        <v>0</v>
      </c>
      <c r="W23" s="493">
        <f t="shared" si="4"/>
        <v>0</v>
      </c>
      <c r="X23" s="493">
        <f>K23*0.33</f>
        <v>0</v>
      </c>
      <c r="Y23" s="493">
        <f t="shared" si="5"/>
        <v>0</v>
      </c>
      <c r="Z23" s="493">
        <f t="shared" si="6"/>
        <v>0.44999999999999996</v>
      </c>
      <c r="AA23" s="493">
        <f t="shared" si="7"/>
        <v>0</v>
      </c>
    </row>
    <row r="24" spans="1:27" s="494" customFormat="1" ht="12">
      <c r="A24" s="481"/>
      <c r="B24" s="482"/>
      <c r="C24" s="554"/>
      <c r="D24" s="483"/>
      <c r="E24" s="554"/>
      <c r="F24" s="554"/>
      <c r="G24" s="484">
        <f t="shared" si="8"/>
        <v>3673</v>
      </c>
      <c r="H24" s="485"/>
      <c r="I24" s="486"/>
      <c r="J24" s="487"/>
      <c r="K24" s="486"/>
      <c r="L24" s="487"/>
      <c r="M24" s="488">
        <v>3</v>
      </c>
      <c r="N24" s="487"/>
      <c r="O24" s="489"/>
      <c r="P24" s="490">
        <f t="shared" si="0"/>
        <v>0.44999999999999996</v>
      </c>
      <c r="Q24" s="490">
        <f>P24</f>
        <v>0.44999999999999996</v>
      </c>
      <c r="R24" s="491"/>
      <c r="S24" s="491"/>
      <c r="T24" s="492">
        <f t="shared" si="1"/>
        <v>0</v>
      </c>
      <c r="U24" s="493">
        <f t="shared" si="2"/>
        <v>0</v>
      </c>
      <c r="V24" s="493">
        <f t="shared" si="3"/>
        <v>0</v>
      </c>
      <c r="W24" s="493">
        <f t="shared" si="4"/>
        <v>0</v>
      </c>
      <c r="X24" s="493">
        <f aca="true" t="shared" si="9" ref="X24:X42">K24*0.33</f>
        <v>0</v>
      </c>
      <c r="Y24" s="493">
        <f t="shared" si="5"/>
        <v>0</v>
      </c>
      <c r="Z24" s="493">
        <f t="shared" si="6"/>
        <v>0.44999999999999996</v>
      </c>
      <c r="AA24" s="493">
        <f t="shared" si="7"/>
        <v>0</v>
      </c>
    </row>
    <row r="25" spans="1:27" s="494" customFormat="1" ht="12">
      <c r="A25" s="481"/>
      <c r="B25" s="482"/>
      <c r="C25" s="554"/>
      <c r="D25" s="483"/>
      <c r="E25" s="554"/>
      <c r="F25" s="554"/>
      <c r="G25" s="484">
        <f t="shared" si="8"/>
        <v>3673</v>
      </c>
      <c r="H25" s="485"/>
      <c r="I25" s="486"/>
      <c r="J25" s="487"/>
      <c r="K25" s="486"/>
      <c r="L25" s="487"/>
      <c r="M25" s="488">
        <v>3</v>
      </c>
      <c r="N25" s="487"/>
      <c r="O25" s="489"/>
      <c r="P25" s="490">
        <f aca="true" t="shared" si="10" ref="P25:P46">U25+V25+W25+X25+Z25+AA25+Y25</f>
        <v>0.44999999999999996</v>
      </c>
      <c r="Q25" s="490">
        <f aca="true" t="shared" si="11" ref="Q25:Q46">P25</f>
        <v>0.44999999999999996</v>
      </c>
      <c r="R25" s="491"/>
      <c r="S25" s="491"/>
      <c r="T25" s="492">
        <f t="shared" si="1"/>
        <v>0</v>
      </c>
      <c r="U25" s="493">
        <f t="shared" si="2"/>
        <v>0</v>
      </c>
      <c r="V25" s="493">
        <f t="shared" si="3"/>
        <v>0</v>
      </c>
      <c r="W25" s="493">
        <f t="shared" si="4"/>
        <v>0</v>
      </c>
      <c r="X25" s="493">
        <f t="shared" si="9"/>
        <v>0</v>
      </c>
      <c r="Y25" s="493">
        <f t="shared" si="5"/>
        <v>0</v>
      </c>
      <c r="Z25" s="493">
        <f t="shared" si="6"/>
        <v>0.44999999999999996</v>
      </c>
      <c r="AA25" s="493">
        <f t="shared" si="7"/>
        <v>0</v>
      </c>
    </row>
    <row r="26" spans="1:27" s="494" customFormat="1" ht="12">
      <c r="A26" s="481"/>
      <c r="B26" s="482"/>
      <c r="C26" s="554"/>
      <c r="D26" s="483"/>
      <c r="E26" s="554"/>
      <c r="F26" s="554"/>
      <c r="G26" s="484">
        <f t="shared" si="8"/>
        <v>3673</v>
      </c>
      <c r="H26" s="485"/>
      <c r="I26" s="486"/>
      <c r="J26" s="487"/>
      <c r="K26" s="486"/>
      <c r="L26" s="487"/>
      <c r="M26" s="488">
        <v>3</v>
      </c>
      <c r="N26" s="487"/>
      <c r="O26" s="489"/>
      <c r="P26" s="490">
        <f t="shared" si="10"/>
        <v>0.44999999999999996</v>
      </c>
      <c r="Q26" s="490">
        <f t="shared" si="11"/>
        <v>0.44999999999999996</v>
      </c>
      <c r="R26" s="491"/>
      <c r="S26" s="491"/>
      <c r="T26" s="492">
        <f t="shared" si="1"/>
        <v>0</v>
      </c>
      <c r="U26" s="493">
        <f t="shared" si="2"/>
        <v>0</v>
      </c>
      <c r="V26" s="493">
        <f t="shared" si="3"/>
        <v>0</v>
      </c>
      <c r="W26" s="493">
        <f t="shared" si="4"/>
        <v>0</v>
      </c>
      <c r="X26" s="493">
        <f t="shared" si="9"/>
        <v>0</v>
      </c>
      <c r="Y26" s="493">
        <f t="shared" si="5"/>
        <v>0</v>
      </c>
      <c r="Z26" s="493">
        <f t="shared" si="6"/>
        <v>0.44999999999999996</v>
      </c>
      <c r="AA26" s="493">
        <f t="shared" si="7"/>
        <v>0</v>
      </c>
    </row>
    <row r="27" spans="1:27" s="494" customFormat="1" ht="12">
      <c r="A27" s="481"/>
      <c r="B27" s="482"/>
      <c r="C27" s="554"/>
      <c r="D27" s="483"/>
      <c r="E27" s="554"/>
      <c r="F27" s="554"/>
      <c r="G27" s="484">
        <f t="shared" si="8"/>
        <v>3673</v>
      </c>
      <c r="H27" s="485"/>
      <c r="I27" s="486"/>
      <c r="J27" s="487"/>
      <c r="K27" s="486"/>
      <c r="L27" s="487"/>
      <c r="M27" s="488">
        <v>3</v>
      </c>
      <c r="N27" s="487"/>
      <c r="O27" s="489"/>
      <c r="P27" s="490">
        <f t="shared" si="10"/>
        <v>0.44999999999999996</v>
      </c>
      <c r="Q27" s="490">
        <f t="shared" si="11"/>
        <v>0.44999999999999996</v>
      </c>
      <c r="R27" s="491"/>
      <c r="S27" s="491"/>
      <c r="T27" s="492">
        <f t="shared" si="1"/>
        <v>0</v>
      </c>
      <c r="U27" s="493">
        <f t="shared" si="2"/>
        <v>0</v>
      </c>
      <c r="V27" s="493">
        <f t="shared" si="3"/>
        <v>0</v>
      </c>
      <c r="W27" s="493">
        <f t="shared" si="4"/>
        <v>0</v>
      </c>
      <c r="X27" s="493">
        <f t="shared" si="9"/>
        <v>0</v>
      </c>
      <c r="Y27" s="493">
        <f t="shared" si="5"/>
        <v>0</v>
      </c>
      <c r="Z27" s="493">
        <f t="shared" si="6"/>
        <v>0.44999999999999996</v>
      </c>
      <c r="AA27" s="493">
        <f t="shared" si="7"/>
        <v>0</v>
      </c>
    </row>
    <row r="28" spans="1:27" s="494" customFormat="1" ht="12">
      <c r="A28" s="481"/>
      <c r="B28" s="482"/>
      <c r="C28" s="554"/>
      <c r="D28" s="483"/>
      <c r="E28" s="554"/>
      <c r="F28" s="554"/>
      <c r="G28" s="484">
        <f t="shared" si="8"/>
        <v>3673</v>
      </c>
      <c r="H28" s="485"/>
      <c r="I28" s="486"/>
      <c r="J28" s="487"/>
      <c r="K28" s="486"/>
      <c r="L28" s="487"/>
      <c r="M28" s="488">
        <v>3</v>
      </c>
      <c r="N28" s="487"/>
      <c r="O28" s="489"/>
      <c r="P28" s="490">
        <f t="shared" si="10"/>
        <v>0.44999999999999996</v>
      </c>
      <c r="Q28" s="490">
        <f t="shared" si="11"/>
        <v>0.44999999999999996</v>
      </c>
      <c r="R28" s="491"/>
      <c r="S28" s="491"/>
      <c r="T28" s="492">
        <f aca="true" t="shared" si="12" ref="T28:T42">H28+((I28+K28)/60)*50</f>
        <v>0</v>
      </c>
      <c r="U28" s="493">
        <f t="shared" si="2"/>
        <v>0</v>
      </c>
      <c r="V28" s="493">
        <f t="shared" si="3"/>
        <v>0</v>
      </c>
      <c r="W28" s="493">
        <f aca="true" t="shared" si="13" ref="W28:W42">J28*0.15</f>
        <v>0</v>
      </c>
      <c r="X28" s="493">
        <f t="shared" si="9"/>
        <v>0</v>
      </c>
      <c r="Y28" s="493">
        <f aca="true" t="shared" si="14" ref="Y28:Y42">L28*0.15</f>
        <v>0</v>
      </c>
      <c r="Z28" s="493">
        <f aca="true" t="shared" si="15" ref="Z28:Z42">M28*0.15</f>
        <v>0.44999999999999996</v>
      </c>
      <c r="AA28" s="493">
        <f aca="true" t="shared" si="16" ref="AA28:AA42">N28*0.15</f>
        <v>0</v>
      </c>
    </row>
    <row r="29" spans="1:27" s="494" customFormat="1" ht="12">
      <c r="A29" s="481"/>
      <c r="B29" s="482"/>
      <c r="C29" s="554"/>
      <c r="D29" s="483"/>
      <c r="E29" s="554"/>
      <c r="F29" s="554"/>
      <c r="G29" s="484">
        <f t="shared" si="8"/>
        <v>3673</v>
      </c>
      <c r="H29" s="485"/>
      <c r="I29" s="486"/>
      <c r="J29" s="487"/>
      <c r="K29" s="486"/>
      <c r="L29" s="487"/>
      <c r="M29" s="488">
        <v>3</v>
      </c>
      <c r="N29" s="487"/>
      <c r="O29" s="489"/>
      <c r="P29" s="490">
        <f t="shared" si="10"/>
        <v>0.44999999999999996</v>
      </c>
      <c r="Q29" s="490">
        <f t="shared" si="11"/>
        <v>0.44999999999999996</v>
      </c>
      <c r="R29" s="491"/>
      <c r="S29" s="491"/>
      <c r="T29" s="492">
        <f t="shared" si="12"/>
        <v>0</v>
      </c>
      <c r="U29" s="493">
        <f t="shared" si="2"/>
        <v>0</v>
      </c>
      <c r="V29" s="493">
        <f t="shared" si="3"/>
        <v>0</v>
      </c>
      <c r="W29" s="493">
        <f t="shared" si="13"/>
        <v>0</v>
      </c>
      <c r="X29" s="493">
        <f t="shared" si="9"/>
        <v>0</v>
      </c>
      <c r="Y29" s="493">
        <f t="shared" si="14"/>
        <v>0</v>
      </c>
      <c r="Z29" s="493">
        <f t="shared" si="15"/>
        <v>0.44999999999999996</v>
      </c>
      <c r="AA29" s="493">
        <f t="shared" si="16"/>
        <v>0</v>
      </c>
    </row>
    <row r="30" spans="1:27" s="494" customFormat="1" ht="12">
      <c r="A30" s="481"/>
      <c r="B30" s="482"/>
      <c r="C30" s="554"/>
      <c r="D30" s="483"/>
      <c r="E30" s="554"/>
      <c r="F30" s="554"/>
      <c r="G30" s="484">
        <f t="shared" si="8"/>
        <v>3673</v>
      </c>
      <c r="H30" s="485"/>
      <c r="I30" s="486"/>
      <c r="J30" s="487"/>
      <c r="K30" s="486"/>
      <c r="L30" s="487"/>
      <c r="M30" s="488">
        <v>3</v>
      </c>
      <c r="N30" s="487"/>
      <c r="O30" s="489"/>
      <c r="P30" s="490">
        <f t="shared" si="10"/>
        <v>0.44999999999999996</v>
      </c>
      <c r="Q30" s="490">
        <f t="shared" si="11"/>
        <v>0.44999999999999996</v>
      </c>
      <c r="R30" s="491"/>
      <c r="S30" s="491"/>
      <c r="T30" s="492">
        <f t="shared" si="12"/>
        <v>0</v>
      </c>
      <c r="U30" s="493">
        <f t="shared" si="2"/>
        <v>0</v>
      </c>
      <c r="V30" s="493">
        <f t="shared" si="3"/>
        <v>0</v>
      </c>
      <c r="W30" s="493">
        <f t="shared" si="13"/>
        <v>0</v>
      </c>
      <c r="X30" s="493">
        <f t="shared" si="9"/>
        <v>0</v>
      </c>
      <c r="Y30" s="493">
        <f t="shared" si="14"/>
        <v>0</v>
      </c>
      <c r="Z30" s="493">
        <f t="shared" si="15"/>
        <v>0.44999999999999996</v>
      </c>
      <c r="AA30" s="493">
        <f t="shared" si="16"/>
        <v>0</v>
      </c>
    </row>
    <row r="31" spans="1:27" s="494" customFormat="1" ht="12">
      <c r="A31" s="481"/>
      <c r="B31" s="482"/>
      <c r="C31" s="554"/>
      <c r="D31" s="483"/>
      <c r="E31" s="554"/>
      <c r="F31" s="554"/>
      <c r="G31" s="484">
        <f t="shared" si="8"/>
        <v>3673</v>
      </c>
      <c r="H31" s="485"/>
      <c r="I31" s="486"/>
      <c r="J31" s="487"/>
      <c r="K31" s="486"/>
      <c r="L31" s="487"/>
      <c r="M31" s="488">
        <v>3</v>
      </c>
      <c r="N31" s="487"/>
      <c r="O31" s="489"/>
      <c r="P31" s="490">
        <f t="shared" si="10"/>
        <v>0.44999999999999996</v>
      </c>
      <c r="Q31" s="490">
        <f t="shared" si="11"/>
        <v>0.44999999999999996</v>
      </c>
      <c r="R31" s="491"/>
      <c r="S31" s="491"/>
      <c r="T31" s="492">
        <f t="shared" si="12"/>
        <v>0</v>
      </c>
      <c r="U31" s="493">
        <f t="shared" si="2"/>
        <v>0</v>
      </c>
      <c r="V31" s="493">
        <f t="shared" si="3"/>
        <v>0</v>
      </c>
      <c r="W31" s="493">
        <f t="shared" si="13"/>
        <v>0</v>
      </c>
      <c r="X31" s="493">
        <f t="shared" si="9"/>
        <v>0</v>
      </c>
      <c r="Y31" s="493">
        <f t="shared" si="14"/>
        <v>0</v>
      </c>
      <c r="Z31" s="493">
        <f t="shared" si="15"/>
        <v>0.44999999999999996</v>
      </c>
      <c r="AA31" s="493">
        <f t="shared" si="16"/>
        <v>0</v>
      </c>
    </row>
    <row r="32" spans="1:27" s="494" customFormat="1" ht="12">
      <c r="A32" s="481"/>
      <c r="B32" s="482"/>
      <c r="C32" s="554"/>
      <c r="D32" s="483"/>
      <c r="E32" s="554"/>
      <c r="F32" s="554"/>
      <c r="G32" s="484">
        <f t="shared" si="8"/>
        <v>3673</v>
      </c>
      <c r="H32" s="485"/>
      <c r="I32" s="486"/>
      <c r="J32" s="487"/>
      <c r="K32" s="486"/>
      <c r="L32" s="487"/>
      <c r="M32" s="488">
        <v>3</v>
      </c>
      <c r="N32" s="487"/>
      <c r="O32" s="489"/>
      <c r="P32" s="490">
        <f t="shared" si="10"/>
        <v>0.44999999999999996</v>
      </c>
      <c r="Q32" s="490">
        <f t="shared" si="11"/>
        <v>0.44999999999999996</v>
      </c>
      <c r="R32" s="491"/>
      <c r="S32" s="491"/>
      <c r="T32" s="492">
        <f t="shared" si="12"/>
        <v>0</v>
      </c>
      <c r="U32" s="493">
        <f t="shared" si="2"/>
        <v>0</v>
      </c>
      <c r="V32" s="493">
        <f t="shared" si="3"/>
        <v>0</v>
      </c>
      <c r="W32" s="493">
        <f t="shared" si="13"/>
        <v>0</v>
      </c>
      <c r="X32" s="493">
        <f t="shared" si="9"/>
        <v>0</v>
      </c>
      <c r="Y32" s="493">
        <f t="shared" si="14"/>
        <v>0</v>
      </c>
      <c r="Z32" s="493">
        <f t="shared" si="15"/>
        <v>0.44999999999999996</v>
      </c>
      <c r="AA32" s="493">
        <f t="shared" si="16"/>
        <v>0</v>
      </c>
    </row>
    <row r="33" spans="1:27" s="494" customFormat="1" ht="12">
      <c r="A33" s="481"/>
      <c r="B33" s="482"/>
      <c r="C33" s="554"/>
      <c r="D33" s="483"/>
      <c r="E33" s="554"/>
      <c r="F33" s="554"/>
      <c r="G33" s="484">
        <f t="shared" si="8"/>
        <v>3673</v>
      </c>
      <c r="H33" s="485"/>
      <c r="I33" s="486"/>
      <c r="J33" s="487"/>
      <c r="K33" s="486"/>
      <c r="L33" s="487"/>
      <c r="M33" s="488">
        <v>3</v>
      </c>
      <c r="N33" s="487"/>
      <c r="O33" s="489"/>
      <c r="P33" s="490">
        <f t="shared" si="10"/>
        <v>0.44999999999999996</v>
      </c>
      <c r="Q33" s="490">
        <f t="shared" si="11"/>
        <v>0.44999999999999996</v>
      </c>
      <c r="R33" s="491"/>
      <c r="S33" s="491"/>
      <c r="T33" s="492">
        <f t="shared" si="12"/>
        <v>0</v>
      </c>
      <c r="U33" s="493">
        <f t="shared" si="2"/>
        <v>0</v>
      </c>
      <c r="V33" s="493">
        <f t="shared" si="3"/>
        <v>0</v>
      </c>
      <c r="W33" s="493">
        <f t="shared" si="13"/>
        <v>0</v>
      </c>
      <c r="X33" s="493">
        <f t="shared" si="9"/>
        <v>0</v>
      </c>
      <c r="Y33" s="493">
        <f t="shared" si="14"/>
        <v>0</v>
      </c>
      <c r="Z33" s="493">
        <f t="shared" si="15"/>
        <v>0.44999999999999996</v>
      </c>
      <c r="AA33" s="493">
        <f t="shared" si="16"/>
        <v>0</v>
      </c>
    </row>
    <row r="34" spans="1:27" s="494" customFormat="1" ht="12">
      <c r="A34" s="481"/>
      <c r="B34" s="482"/>
      <c r="C34" s="554"/>
      <c r="D34" s="483"/>
      <c r="E34" s="554"/>
      <c r="F34" s="554"/>
      <c r="G34" s="484">
        <f t="shared" si="8"/>
        <v>3673</v>
      </c>
      <c r="H34" s="485"/>
      <c r="I34" s="486"/>
      <c r="J34" s="487"/>
      <c r="K34" s="486"/>
      <c r="L34" s="487"/>
      <c r="M34" s="488">
        <v>3</v>
      </c>
      <c r="N34" s="487"/>
      <c r="O34" s="489"/>
      <c r="P34" s="490">
        <f t="shared" si="10"/>
        <v>0.44999999999999996</v>
      </c>
      <c r="Q34" s="490">
        <f t="shared" si="11"/>
        <v>0.44999999999999996</v>
      </c>
      <c r="R34" s="491"/>
      <c r="S34" s="491"/>
      <c r="T34" s="492">
        <f t="shared" si="12"/>
        <v>0</v>
      </c>
      <c r="U34" s="493">
        <f t="shared" si="2"/>
        <v>0</v>
      </c>
      <c r="V34" s="493">
        <f t="shared" si="3"/>
        <v>0</v>
      </c>
      <c r="W34" s="493">
        <f t="shared" si="13"/>
        <v>0</v>
      </c>
      <c r="X34" s="493">
        <f t="shared" si="9"/>
        <v>0</v>
      </c>
      <c r="Y34" s="493">
        <f t="shared" si="14"/>
        <v>0</v>
      </c>
      <c r="Z34" s="493">
        <f t="shared" si="15"/>
        <v>0.44999999999999996</v>
      </c>
      <c r="AA34" s="493">
        <f t="shared" si="16"/>
        <v>0</v>
      </c>
    </row>
    <row r="35" spans="1:27" s="494" customFormat="1" ht="12">
      <c r="A35" s="481"/>
      <c r="B35" s="482"/>
      <c r="C35" s="554"/>
      <c r="D35" s="483"/>
      <c r="E35" s="554"/>
      <c r="F35" s="554"/>
      <c r="G35" s="484">
        <f t="shared" si="8"/>
        <v>3673</v>
      </c>
      <c r="H35" s="485"/>
      <c r="I35" s="486"/>
      <c r="J35" s="487"/>
      <c r="K35" s="486"/>
      <c r="L35" s="487"/>
      <c r="M35" s="488">
        <v>3</v>
      </c>
      <c r="N35" s="487"/>
      <c r="O35" s="489"/>
      <c r="P35" s="490">
        <f t="shared" si="10"/>
        <v>0.44999999999999996</v>
      </c>
      <c r="Q35" s="490">
        <f t="shared" si="11"/>
        <v>0.44999999999999996</v>
      </c>
      <c r="R35" s="491"/>
      <c r="S35" s="491"/>
      <c r="T35" s="492">
        <f t="shared" si="12"/>
        <v>0</v>
      </c>
      <c r="U35" s="493">
        <f t="shared" si="2"/>
        <v>0</v>
      </c>
      <c r="V35" s="493">
        <f t="shared" si="3"/>
        <v>0</v>
      </c>
      <c r="W35" s="493">
        <f t="shared" si="13"/>
        <v>0</v>
      </c>
      <c r="X35" s="493">
        <f t="shared" si="9"/>
        <v>0</v>
      </c>
      <c r="Y35" s="493">
        <f t="shared" si="14"/>
        <v>0</v>
      </c>
      <c r="Z35" s="493">
        <f t="shared" si="15"/>
        <v>0.44999999999999996</v>
      </c>
      <c r="AA35" s="493">
        <f t="shared" si="16"/>
        <v>0</v>
      </c>
    </row>
    <row r="36" spans="1:27" s="494" customFormat="1" ht="12">
      <c r="A36" s="481"/>
      <c r="B36" s="482"/>
      <c r="C36" s="554"/>
      <c r="D36" s="483"/>
      <c r="E36" s="554"/>
      <c r="F36" s="554"/>
      <c r="G36" s="484">
        <f t="shared" si="8"/>
        <v>3673</v>
      </c>
      <c r="H36" s="485"/>
      <c r="I36" s="486"/>
      <c r="J36" s="487"/>
      <c r="K36" s="486"/>
      <c r="L36" s="487"/>
      <c r="M36" s="488">
        <v>3</v>
      </c>
      <c r="N36" s="487"/>
      <c r="O36" s="489"/>
      <c r="P36" s="490">
        <f t="shared" si="10"/>
        <v>0.44999999999999996</v>
      </c>
      <c r="Q36" s="490">
        <f t="shared" si="11"/>
        <v>0.44999999999999996</v>
      </c>
      <c r="R36" s="491"/>
      <c r="S36" s="491"/>
      <c r="T36" s="492">
        <f t="shared" si="12"/>
        <v>0</v>
      </c>
      <c r="U36" s="493">
        <f t="shared" si="2"/>
        <v>0</v>
      </c>
      <c r="V36" s="493">
        <f t="shared" si="3"/>
        <v>0</v>
      </c>
      <c r="W36" s="493">
        <f t="shared" si="13"/>
        <v>0</v>
      </c>
      <c r="X36" s="493">
        <f t="shared" si="9"/>
        <v>0</v>
      </c>
      <c r="Y36" s="493">
        <f t="shared" si="14"/>
        <v>0</v>
      </c>
      <c r="Z36" s="493">
        <f t="shared" si="15"/>
        <v>0.44999999999999996</v>
      </c>
      <c r="AA36" s="493">
        <f t="shared" si="16"/>
        <v>0</v>
      </c>
    </row>
    <row r="37" spans="1:27" s="494" customFormat="1" ht="12">
      <c r="A37" s="481"/>
      <c r="B37" s="482"/>
      <c r="C37" s="554"/>
      <c r="D37" s="483"/>
      <c r="E37" s="554"/>
      <c r="F37" s="554"/>
      <c r="G37" s="484">
        <f t="shared" si="8"/>
        <v>3673</v>
      </c>
      <c r="H37" s="485"/>
      <c r="I37" s="486"/>
      <c r="J37" s="487"/>
      <c r="K37" s="486"/>
      <c r="L37" s="487"/>
      <c r="M37" s="488">
        <v>3</v>
      </c>
      <c r="N37" s="487"/>
      <c r="O37" s="489"/>
      <c r="P37" s="490">
        <f t="shared" si="10"/>
        <v>0.44999999999999996</v>
      </c>
      <c r="Q37" s="490">
        <f t="shared" si="11"/>
        <v>0.44999999999999996</v>
      </c>
      <c r="R37" s="491"/>
      <c r="S37" s="491"/>
      <c r="T37" s="492">
        <f t="shared" si="12"/>
        <v>0</v>
      </c>
      <c r="U37" s="493">
        <f t="shared" si="2"/>
        <v>0</v>
      </c>
      <c r="V37" s="493">
        <f aca="true" t="shared" si="17" ref="V37:V42">I37*0.33</f>
        <v>0</v>
      </c>
      <c r="W37" s="493">
        <f t="shared" si="13"/>
        <v>0</v>
      </c>
      <c r="X37" s="493">
        <f t="shared" si="9"/>
        <v>0</v>
      </c>
      <c r="Y37" s="493">
        <f t="shared" si="14"/>
        <v>0</v>
      </c>
      <c r="Z37" s="493">
        <f t="shared" si="15"/>
        <v>0.44999999999999996</v>
      </c>
      <c r="AA37" s="493">
        <f t="shared" si="16"/>
        <v>0</v>
      </c>
    </row>
    <row r="38" spans="1:27" s="494" customFormat="1" ht="12">
      <c r="A38" s="481"/>
      <c r="B38" s="482"/>
      <c r="C38" s="554"/>
      <c r="D38" s="483"/>
      <c r="E38" s="554"/>
      <c r="F38" s="554"/>
      <c r="G38" s="484">
        <f t="shared" si="8"/>
        <v>3673</v>
      </c>
      <c r="H38" s="485"/>
      <c r="I38" s="486"/>
      <c r="J38" s="487"/>
      <c r="K38" s="486"/>
      <c r="L38" s="487"/>
      <c r="M38" s="488">
        <v>3</v>
      </c>
      <c r="N38" s="487"/>
      <c r="O38" s="489"/>
      <c r="P38" s="490">
        <f t="shared" si="10"/>
        <v>0.44999999999999996</v>
      </c>
      <c r="Q38" s="490">
        <f t="shared" si="11"/>
        <v>0.44999999999999996</v>
      </c>
      <c r="R38" s="491"/>
      <c r="S38" s="491"/>
      <c r="T38" s="492">
        <f t="shared" si="12"/>
        <v>0</v>
      </c>
      <c r="U38" s="493">
        <f t="shared" si="2"/>
        <v>0</v>
      </c>
      <c r="V38" s="493">
        <f t="shared" si="17"/>
        <v>0</v>
      </c>
      <c r="W38" s="493">
        <f t="shared" si="13"/>
        <v>0</v>
      </c>
      <c r="X38" s="493">
        <f t="shared" si="9"/>
        <v>0</v>
      </c>
      <c r="Y38" s="493">
        <f t="shared" si="14"/>
        <v>0</v>
      </c>
      <c r="Z38" s="493">
        <f t="shared" si="15"/>
        <v>0.44999999999999996</v>
      </c>
      <c r="AA38" s="493">
        <f t="shared" si="16"/>
        <v>0</v>
      </c>
    </row>
    <row r="39" spans="1:27" s="494" customFormat="1" ht="12">
      <c r="A39" s="481"/>
      <c r="B39" s="482"/>
      <c r="C39" s="554"/>
      <c r="D39" s="483"/>
      <c r="E39" s="554"/>
      <c r="F39" s="554"/>
      <c r="G39" s="484">
        <f t="shared" si="8"/>
        <v>3673</v>
      </c>
      <c r="H39" s="485"/>
      <c r="I39" s="486"/>
      <c r="J39" s="487"/>
      <c r="K39" s="486"/>
      <c r="L39" s="487"/>
      <c r="M39" s="488">
        <v>3</v>
      </c>
      <c r="N39" s="487"/>
      <c r="O39" s="489"/>
      <c r="P39" s="490">
        <f t="shared" si="10"/>
        <v>0.44999999999999996</v>
      </c>
      <c r="Q39" s="490">
        <f t="shared" si="11"/>
        <v>0.44999999999999996</v>
      </c>
      <c r="R39" s="491"/>
      <c r="S39" s="491"/>
      <c r="T39" s="492">
        <f t="shared" si="12"/>
        <v>0</v>
      </c>
      <c r="U39" s="493">
        <f t="shared" si="2"/>
        <v>0</v>
      </c>
      <c r="V39" s="493">
        <f t="shared" si="17"/>
        <v>0</v>
      </c>
      <c r="W39" s="493">
        <f t="shared" si="13"/>
        <v>0</v>
      </c>
      <c r="X39" s="493">
        <f t="shared" si="9"/>
        <v>0</v>
      </c>
      <c r="Y39" s="493">
        <f t="shared" si="14"/>
        <v>0</v>
      </c>
      <c r="Z39" s="493">
        <f t="shared" si="15"/>
        <v>0.44999999999999996</v>
      </c>
      <c r="AA39" s="493">
        <f t="shared" si="16"/>
        <v>0</v>
      </c>
    </row>
    <row r="40" spans="1:27" s="494" customFormat="1" ht="12">
      <c r="A40" s="481"/>
      <c r="B40" s="482"/>
      <c r="C40" s="554"/>
      <c r="D40" s="483"/>
      <c r="E40" s="554"/>
      <c r="F40" s="554"/>
      <c r="G40" s="484">
        <f t="shared" si="8"/>
        <v>3673</v>
      </c>
      <c r="H40" s="485"/>
      <c r="I40" s="486"/>
      <c r="J40" s="487"/>
      <c r="K40" s="486"/>
      <c r="L40" s="487"/>
      <c r="M40" s="488">
        <v>3</v>
      </c>
      <c r="N40" s="487"/>
      <c r="O40" s="489"/>
      <c r="P40" s="490">
        <f t="shared" si="10"/>
        <v>0.44999999999999996</v>
      </c>
      <c r="Q40" s="490">
        <f t="shared" si="11"/>
        <v>0.44999999999999996</v>
      </c>
      <c r="R40" s="491"/>
      <c r="S40" s="491"/>
      <c r="T40" s="492">
        <f t="shared" si="12"/>
        <v>0</v>
      </c>
      <c r="U40" s="493">
        <f t="shared" si="2"/>
        <v>0</v>
      </c>
      <c r="V40" s="493">
        <f t="shared" si="17"/>
        <v>0</v>
      </c>
      <c r="W40" s="493">
        <f t="shared" si="13"/>
        <v>0</v>
      </c>
      <c r="X40" s="493">
        <f t="shared" si="9"/>
        <v>0</v>
      </c>
      <c r="Y40" s="493">
        <f t="shared" si="14"/>
        <v>0</v>
      </c>
      <c r="Z40" s="493">
        <f t="shared" si="15"/>
        <v>0.44999999999999996</v>
      </c>
      <c r="AA40" s="493">
        <f t="shared" si="16"/>
        <v>0</v>
      </c>
    </row>
    <row r="41" spans="1:27" s="494" customFormat="1" ht="12">
      <c r="A41" s="481"/>
      <c r="B41" s="482"/>
      <c r="C41" s="554"/>
      <c r="D41" s="483"/>
      <c r="E41" s="554"/>
      <c r="F41" s="554"/>
      <c r="G41" s="484">
        <f t="shared" si="8"/>
        <v>3673</v>
      </c>
      <c r="H41" s="485"/>
      <c r="I41" s="486"/>
      <c r="J41" s="487"/>
      <c r="K41" s="486"/>
      <c r="L41" s="487"/>
      <c r="M41" s="488">
        <v>3</v>
      </c>
      <c r="N41" s="487"/>
      <c r="O41" s="489"/>
      <c r="P41" s="490">
        <f t="shared" si="10"/>
        <v>0.44999999999999996</v>
      </c>
      <c r="Q41" s="490">
        <f t="shared" si="11"/>
        <v>0.44999999999999996</v>
      </c>
      <c r="R41" s="491"/>
      <c r="S41" s="491"/>
      <c r="T41" s="492">
        <f t="shared" si="12"/>
        <v>0</v>
      </c>
      <c r="U41" s="493">
        <f t="shared" si="2"/>
        <v>0</v>
      </c>
      <c r="V41" s="493">
        <f t="shared" si="17"/>
        <v>0</v>
      </c>
      <c r="W41" s="493">
        <f t="shared" si="13"/>
        <v>0</v>
      </c>
      <c r="X41" s="493">
        <f t="shared" si="9"/>
        <v>0</v>
      </c>
      <c r="Y41" s="493">
        <f t="shared" si="14"/>
        <v>0</v>
      </c>
      <c r="Z41" s="493">
        <f t="shared" si="15"/>
        <v>0.44999999999999996</v>
      </c>
      <c r="AA41" s="493">
        <f t="shared" si="16"/>
        <v>0</v>
      </c>
    </row>
    <row r="42" spans="1:27" s="494" customFormat="1" ht="12">
      <c r="A42" s="481"/>
      <c r="B42" s="482"/>
      <c r="C42" s="554"/>
      <c r="D42" s="483"/>
      <c r="E42" s="554"/>
      <c r="F42" s="554"/>
      <c r="G42" s="484">
        <f t="shared" si="8"/>
        <v>3673</v>
      </c>
      <c r="H42" s="485"/>
      <c r="I42" s="486"/>
      <c r="J42" s="487"/>
      <c r="K42" s="486"/>
      <c r="L42" s="487"/>
      <c r="M42" s="488">
        <v>3</v>
      </c>
      <c r="N42" s="487"/>
      <c r="O42" s="489"/>
      <c r="P42" s="490">
        <f t="shared" si="10"/>
        <v>0.44999999999999996</v>
      </c>
      <c r="Q42" s="490">
        <f t="shared" si="11"/>
        <v>0.44999999999999996</v>
      </c>
      <c r="R42" s="491"/>
      <c r="S42" s="491"/>
      <c r="T42" s="492">
        <f t="shared" si="12"/>
        <v>0</v>
      </c>
      <c r="U42" s="493">
        <f t="shared" si="2"/>
        <v>0</v>
      </c>
      <c r="V42" s="493">
        <f t="shared" si="17"/>
        <v>0</v>
      </c>
      <c r="W42" s="493">
        <f t="shared" si="13"/>
        <v>0</v>
      </c>
      <c r="X42" s="493">
        <f t="shared" si="9"/>
        <v>0</v>
      </c>
      <c r="Y42" s="493">
        <f t="shared" si="14"/>
        <v>0</v>
      </c>
      <c r="Z42" s="493">
        <f t="shared" si="15"/>
        <v>0.44999999999999996</v>
      </c>
      <c r="AA42" s="493">
        <f t="shared" si="16"/>
        <v>0</v>
      </c>
    </row>
    <row r="43" spans="1:27" s="494" customFormat="1" ht="12">
      <c r="A43" s="481"/>
      <c r="B43" s="482"/>
      <c r="C43" s="554"/>
      <c r="D43" s="483"/>
      <c r="E43" s="554"/>
      <c r="F43" s="554"/>
      <c r="G43" s="484">
        <f t="shared" si="8"/>
        <v>3673</v>
      </c>
      <c r="H43" s="485"/>
      <c r="I43" s="486"/>
      <c r="J43" s="487"/>
      <c r="K43" s="486"/>
      <c r="L43" s="487"/>
      <c r="M43" s="488">
        <v>3</v>
      </c>
      <c r="N43" s="487"/>
      <c r="O43" s="489"/>
      <c r="P43" s="490">
        <f t="shared" si="10"/>
        <v>0.44999999999999996</v>
      </c>
      <c r="Q43" s="490">
        <f t="shared" si="11"/>
        <v>0.44999999999999996</v>
      </c>
      <c r="R43" s="491"/>
      <c r="S43" s="491"/>
      <c r="T43" s="492">
        <f>H43+((I43+K43)/60)*50</f>
        <v>0</v>
      </c>
      <c r="U43" s="493">
        <f t="shared" si="2"/>
        <v>0</v>
      </c>
      <c r="V43" s="493">
        <f>I43*0.33</f>
        <v>0</v>
      </c>
      <c r="W43" s="493">
        <f>J43*0.15</f>
        <v>0</v>
      </c>
      <c r="X43" s="493">
        <f>K43*0.33</f>
        <v>0</v>
      </c>
      <c r="Y43" s="493">
        <f>L43*0.15</f>
        <v>0</v>
      </c>
      <c r="Z43" s="493">
        <f>M43*0.15</f>
        <v>0.44999999999999996</v>
      </c>
      <c r="AA43" s="493">
        <f>N43*0.15</f>
        <v>0</v>
      </c>
    </row>
    <row r="44" spans="1:27" s="494" customFormat="1" ht="12">
      <c r="A44" s="481"/>
      <c r="B44" s="482"/>
      <c r="C44" s="554"/>
      <c r="D44" s="483"/>
      <c r="E44" s="554"/>
      <c r="F44" s="554"/>
      <c r="G44" s="484">
        <f t="shared" si="8"/>
        <v>3673</v>
      </c>
      <c r="H44" s="485"/>
      <c r="I44" s="486"/>
      <c r="J44" s="487"/>
      <c r="K44" s="486"/>
      <c r="L44" s="487"/>
      <c r="M44" s="488">
        <v>3</v>
      </c>
      <c r="N44" s="487"/>
      <c r="O44" s="489"/>
      <c r="P44" s="490">
        <f t="shared" si="10"/>
        <v>0.44999999999999996</v>
      </c>
      <c r="Q44" s="490">
        <f t="shared" si="11"/>
        <v>0.44999999999999996</v>
      </c>
      <c r="R44" s="491"/>
      <c r="S44" s="491"/>
      <c r="T44" s="492">
        <f>H44+((I44+K44)/60)*50</f>
        <v>0</v>
      </c>
      <c r="U44" s="493">
        <f t="shared" si="2"/>
        <v>0</v>
      </c>
      <c r="V44" s="493">
        <f>I44*0.33</f>
        <v>0</v>
      </c>
      <c r="W44" s="493">
        <f>J44*0.15</f>
        <v>0</v>
      </c>
      <c r="X44" s="493">
        <f>K44*0.33</f>
        <v>0</v>
      </c>
      <c r="Y44" s="493">
        <f>L44*0.15</f>
        <v>0</v>
      </c>
      <c r="Z44" s="493">
        <f>M44*0.15</f>
        <v>0.44999999999999996</v>
      </c>
      <c r="AA44" s="493">
        <f>N44*0.15</f>
        <v>0</v>
      </c>
    </row>
    <row r="45" spans="1:27" s="494" customFormat="1" ht="12">
      <c r="A45" s="481"/>
      <c r="B45" s="482"/>
      <c r="C45" s="554"/>
      <c r="D45" s="483"/>
      <c r="E45" s="554"/>
      <c r="F45" s="554"/>
      <c r="G45" s="484">
        <f t="shared" si="8"/>
        <v>3673</v>
      </c>
      <c r="H45" s="485"/>
      <c r="I45" s="486"/>
      <c r="J45" s="487"/>
      <c r="K45" s="486"/>
      <c r="L45" s="487"/>
      <c r="M45" s="488">
        <v>3</v>
      </c>
      <c r="N45" s="487"/>
      <c r="O45" s="489"/>
      <c r="P45" s="490">
        <f t="shared" si="10"/>
        <v>0.44999999999999996</v>
      </c>
      <c r="Q45" s="490">
        <f t="shared" si="11"/>
        <v>0.44999999999999996</v>
      </c>
      <c r="R45" s="491"/>
      <c r="S45" s="491"/>
      <c r="T45" s="492">
        <f>H45+((I45+K45)/60)*50</f>
        <v>0</v>
      </c>
      <c r="U45" s="493">
        <f t="shared" si="2"/>
        <v>0</v>
      </c>
      <c r="V45" s="493">
        <f>I45*0.33</f>
        <v>0</v>
      </c>
      <c r="W45" s="493">
        <f>J45*0.15</f>
        <v>0</v>
      </c>
      <c r="X45" s="493">
        <f>K45*0.33</f>
        <v>0</v>
      </c>
      <c r="Y45" s="493">
        <f>L45*0.15</f>
        <v>0</v>
      </c>
      <c r="Z45" s="493">
        <f>M45*0.15</f>
        <v>0.44999999999999996</v>
      </c>
      <c r="AA45" s="493">
        <f>N45*0.15</f>
        <v>0</v>
      </c>
    </row>
    <row r="46" spans="1:27" s="494" customFormat="1" ht="12">
      <c r="A46" s="481"/>
      <c r="B46" s="482"/>
      <c r="C46" s="554"/>
      <c r="D46" s="483"/>
      <c r="E46" s="554"/>
      <c r="F46" s="554"/>
      <c r="G46" s="484">
        <f t="shared" si="8"/>
        <v>3673</v>
      </c>
      <c r="H46" s="485"/>
      <c r="I46" s="486"/>
      <c r="J46" s="487"/>
      <c r="K46" s="486"/>
      <c r="L46" s="487"/>
      <c r="M46" s="488">
        <v>3</v>
      </c>
      <c r="N46" s="487"/>
      <c r="O46" s="489"/>
      <c r="P46" s="490">
        <f t="shared" si="10"/>
        <v>0.44999999999999996</v>
      </c>
      <c r="Q46" s="490">
        <f t="shared" si="11"/>
        <v>0.44999999999999996</v>
      </c>
      <c r="R46" s="491"/>
      <c r="S46" s="491"/>
      <c r="T46" s="492">
        <f>H46+((I46+K46)/60)*50</f>
        <v>0</v>
      </c>
      <c r="U46" s="493">
        <f t="shared" si="2"/>
        <v>0</v>
      </c>
      <c r="V46" s="493">
        <f>I46*0.33</f>
        <v>0</v>
      </c>
      <c r="W46" s="493">
        <f>J46*0.15</f>
        <v>0</v>
      </c>
      <c r="X46" s="493">
        <f>K46*0.33</f>
        <v>0</v>
      </c>
      <c r="Y46" s="493">
        <f>L46*0.15</f>
        <v>0</v>
      </c>
      <c r="Z46" s="493">
        <f>M46*0.15</f>
        <v>0.44999999999999996</v>
      </c>
      <c r="AA46" s="493">
        <f>N46*0.15</f>
        <v>0</v>
      </c>
    </row>
    <row r="47" spans="1:27" s="494" customFormat="1" ht="12">
      <c r="A47" s="481"/>
      <c r="B47" s="482"/>
      <c r="C47" s="554"/>
      <c r="D47" s="483"/>
      <c r="E47" s="554"/>
      <c r="F47" s="554"/>
      <c r="G47" s="484">
        <f t="shared" si="8"/>
        <v>3673</v>
      </c>
      <c r="H47" s="485"/>
      <c r="I47" s="486"/>
      <c r="J47" s="487"/>
      <c r="K47" s="486"/>
      <c r="L47" s="487"/>
      <c r="M47" s="488">
        <v>3</v>
      </c>
      <c r="N47" s="487"/>
      <c r="O47" s="489"/>
      <c r="P47" s="490">
        <f>U47+V47+W47+X47+Z47+AA47+Y47</f>
        <v>0.44999999999999996</v>
      </c>
      <c r="Q47" s="490">
        <f>P47</f>
        <v>0.44999999999999996</v>
      </c>
      <c r="R47" s="491"/>
      <c r="S47" s="491"/>
      <c r="T47" s="492">
        <f>H47+((I47+K47)/60)*50</f>
        <v>0</v>
      </c>
      <c r="U47" s="493">
        <f t="shared" si="2"/>
        <v>0</v>
      </c>
      <c r="V47" s="493">
        <f>I47*0.33</f>
        <v>0</v>
      </c>
      <c r="W47" s="493">
        <f>J47*0.15</f>
        <v>0</v>
      </c>
      <c r="X47" s="493">
        <f>K47*0.33</f>
        <v>0</v>
      </c>
      <c r="Y47" s="493">
        <f>L47*0.15</f>
        <v>0</v>
      </c>
      <c r="Z47" s="493">
        <f>M47*0.15</f>
        <v>0.44999999999999996</v>
      </c>
      <c r="AA47" s="493">
        <f>N47*0.15</f>
        <v>0</v>
      </c>
    </row>
    <row r="48" spans="1:27" s="494" customFormat="1" ht="12">
      <c r="A48" s="481"/>
      <c r="B48" s="482"/>
      <c r="C48" s="554"/>
      <c r="D48" s="483"/>
      <c r="E48" s="554"/>
      <c r="F48" s="554"/>
      <c r="G48" s="484">
        <f t="shared" si="8"/>
        <v>3673</v>
      </c>
      <c r="H48" s="485"/>
      <c r="I48" s="486"/>
      <c r="J48" s="487"/>
      <c r="K48" s="486"/>
      <c r="L48" s="487"/>
      <c r="M48" s="488">
        <v>3</v>
      </c>
      <c r="N48" s="487"/>
      <c r="O48" s="489"/>
      <c r="P48" s="490">
        <f>U48+V48+W48+X48+Z48+AA48+Y48</f>
        <v>0.44999999999999996</v>
      </c>
      <c r="Q48" s="490">
        <f>P48</f>
        <v>0.44999999999999996</v>
      </c>
      <c r="R48" s="491"/>
      <c r="S48" s="491"/>
      <c r="T48" s="492">
        <f>H48+((I48+K48)/60)*50</f>
        <v>0</v>
      </c>
      <c r="U48" s="493">
        <f t="shared" si="2"/>
        <v>0</v>
      </c>
      <c r="V48" s="493">
        <f>I48*0.33</f>
        <v>0</v>
      </c>
      <c r="W48" s="493">
        <f>J48*0.15</f>
        <v>0</v>
      </c>
      <c r="X48" s="493">
        <f>K48*0.33</f>
        <v>0</v>
      </c>
      <c r="Y48" s="493">
        <f>L48*0.15</f>
        <v>0</v>
      </c>
      <c r="Z48" s="493">
        <f>M48*0.15</f>
        <v>0.44999999999999996</v>
      </c>
      <c r="AA48" s="493">
        <f>N48*0.15</f>
        <v>0</v>
      </c>
    </row>
    <row r="49" spans="1:27" s="494" customFormat="1" ht="12" hidden="1">
      <c r="A49" s="495"/>
      <c r="B49" s="496"/>
      <c r="C49" s="497"/>
      <c r="D49" s="483"/>
      <c r="E49" s="497"/>
      <c r="F49" s="497"/>
      <c r="G49" s="498" t="e">
        <f>#REF!+#REF!</f>
        <v>#REF!</v>
      </c>
      <c r="H49" s="499"/>
      <c r="I49" s="491"/>
      <c r="J49" s="500"/>
      <c r="K49" s="491"/>
      <c r="L49" s="500"/>
      <c r="M49" s="501"/>
      <c r="N49" s="500"/>
      <c r="O49" s="502"/>
      <c r="P49" s="490">
        <f>U49+V49+W49+X49+Z49+AA49+Y49</f>
        <v>0</v>
      </c>
      <c r="Q49" s="490">
        <f>P49</f>
        <v>0</v>
      </c>
      <c r="R49" s="491"/>
      <c r="S49" s="491"/>
      <c r="T49" s="492">
        <f>H49+((I49+K49)/60)*50</f>
        <v>0</v>
      </c>
      <c r="U49" s="493">
        <f t="shared" si="2"/>
        <v>0</v>
      </c>
      <c r="V49" s="493">
        <f>I49*0.33</f>
        <v>0</v>
      </c>
      <c r="W49" s="493">
        <f>J49*0.15</f>
        <v>0</v>
      </c>
      <c r="X49" s="493">
        <f>K49*0.33</f>
        <v>0</v>
      </c>
      <c r="Y49" s="493">
        <f>L49*0.15</f>
        <v>0</v>
      </c>
      <c r="Z49" s="493">
        <f>M49*0.15</f>
        <v>0</v>
      </c>
      <c r="AA49" s="493">
        <f>N49*0.15</f>
        <v>0</v>
      </c>
    </row>
    <row r="50" spans="1:27" s="494" customFormat="1" ht="12.75" thickBot="1">
      <c r="A50" s="495"/>
      <c r="B50" s="496"/>
      <c r="C50" s="497"/>
      <c r="D50" s="483"/>
      <c r="E50" s="497"/>
      <c r="F50" s="497"/>
      <c r="G50" s="498"/>
      <c r="H50" s="499"/>
      <c r="I50" s="491"/>
      <c r="J50" s="500"/>
      <c r="K50" s="491"/>
      <c r="L50" s="500"/>
      <c r="M50" s="501"/>
      <c r="N50" s="500"/>
      <c r="O50" s="502"/>
      <c r="P50" s="490"/>
      <c r="Q50" s="490"/>
      <c r="R50" s="491"/>
      <c r="S50" s="491"/>
      <c r="T50" s="492">
        <f>H50+((I50+K50)/60)*50</f>
        <v>0</v>
      </c>
      <c r="U50" s="493">
        <f t="shared" si="2"/>
        <v>0</v>
      </c>
      <c r="V50" s="493">
        <f>I50*0.33</f>
        <v>0</v>
      </c>
      <c r="W50" s="493">
        <f>J50*0.15</f>
        <v>0</v>
      </c>
      <c r="X50" s="493">
        <f>K50*0.33</f>
        <v>0</v>
      </c>
      <c r="Y50" s="493">
        <f>L50*0.15</f>
        <v>0</v>
      </c>
      <c r="Z50" s="493">
        <f>M50*0.15</f>
        <v>0</v>
      </c>
      <c r="AA50" s="493">
        <f>N50*0.15</f>
        <v>0</v>
      </c>
    </row>
    <row r="51" spans="1:27" s="514" customFormat="1" ht="12.75" thickBot="1">
      <c r="A51" s="624" t="s">
        <v>70</v>
      </c>
      <c r="B51" s="624"/>
      <c r="C51" s="503"/>
      <c r="D51" s="503"/>
      <c r="E51" s="503"/>
      <c r="F51" s="503"/>
      <c r="G51" s="504"/>
      <c r="H51" s="505">
        <f aca="true" t="shared" si="18" ref="H51:N51">SUM(H19:H50)</f>
        <v>0</v>
      </c>
      <c r="I51" s="506">
        <f t="shared" si="18"/>
        <v>0</v>
      </c>
      <c r="J51" s="507">
        <f t="shared" si="18"/>
        <v>0</v>
      </c>
      <c r="K51" s="508">
        <f t="shared" si="18"/>
        <v>0</v>
      </c>
      <c r="L51" s="509">
        <f t="shared" si="18"/>
        <v>0</v>
      </c>
      <c r="M51" s="510">
        <f t="shared" si="18"/>
        <v>90</v>
      </c>
      <c r="N51" s="507">
        <f t="shared" si="18"/>
        <v>0</v>
      </c>
      <c r="O51" s="504"/>
      <c r="P51" s="504"/>
      <c r="Q51" s="504"/>
      <c r="R51" s="504"/>
      <c r="S51" s="504"/>
      <c r="T51" s="511"/>
      <c r="U51" s="512"/>
      <c r="V51" s="512"/>
      <c r="W51" s="506"/>
      <c r="X51" s="506"/>
      <c r="Y51" s="508"/>
      <c r="Z51" s="512"/>
      <c r="AA51" s="513"/>
    </row>
    <row r="52" spans="1:27" s="514" customFormat="1" ht="12.75" thickBot="1">
      <c r="A52" s="625" t="s">
        <v>105</v>
      </c>
      <c r="B52" s="626"/>
      <c r="C52" s="515"/>
      <c r="D52" s="515"/>
      <c r="E52" s="515"/>
      <c r="F52" s="515"/>
      <c r="G52" s="515"/>
      <c r="H52" s="516">
        <f>U52</f>
        <v>0</v>
      </c>
      <c r="I52" s="517">
        <f aca="true" t="shared" si="19" ref="I52:N52">V52</f>
        <v>0</v>
      </c>
      <c r="J52" s="518">
        <f t="shared" si="19"/>
        <v>0</v>
      </c>
      <c r="K52" s="517">
        <f t="shared" si="19"/>
        <v>0</v>
      </c>
      <c r="L52" s="518">
        <f t="shared" si="19"/>
        <v>0</v>
      </c>
      <c r="M52" s="519">
        <f t="shared" si="19"/>
        <v>13.499999999999993</v>
      </c>
      <c r="N52" s="518">
        <f t="shared" si="19"/>
        <v>0</v>
      </c>
      <c r="O52" s="520">
        <f>O8</f>
        <v>0</v>
      </c>
      <c r="P52" s="521">
        <f>H52+I52+J52+K52+L52+M52+N52</f>
        <v>13.499999999999993</v>
      </c>
      <c r="Q52" s="521">
        <f>SUM(Q19:Q50)</f>
        <v>13.499999999999993</v>
      </c>
      <c r="R52" s="504"/>
      <c r="S52" s="504"/>
      <c r="T52" s="520">
        <f>SUM(T19:T51)</f>
        <v>0</v>
      </c>
      <c r="U52" s="517">
        <f aca="true" t="shared" si="20" ref="U52:AA52">SUM(U19:U50)</f>
        <v>0</v>
      </c>
      <c r="V52" s="517">
        <f t="shared" si="20"/>
        <v>0</v>
      </c>
      <c r="W52" s="517">
        <f t="shared" si="20"/>
        <v>0</v>
      </c>
      <c r="X52" s="517">
        <f t="shared" si="20"/>
        <v>0</v>
      </c>
      <c r="Y52" s="517">
        <f t="shared" si="20"/>
        <v>0</v>
      </c>
      <c r="Z52" s="517">
        <f t="shared" si="20"/>
        <v>13.499999999999993</v>
      </c>
      <c r="AA52" s="517">
        <f t="shared" si="20"/>
        <v>0</v>
      </c>
    </row>
    <row r="53" spans="1:17" s="494" customFormat="1" ht="12">
      <c r="A53" s="522"/>
      <c r="B53" s="523"/>
      <c r="C53" s="524"/>
      <c r="D53" s="524"/>
      <c r="E53" s="524"/>
      <c r="F53" s="524"/>
      <c r="H53" s="525"/>
      <c r="J53" s="526"/>
      <c r="L53" s="526"/>
      <c r="M53" s="527"/>
      <c r="N53" s="526"/>
      <c r="O53" s="528"/>
      <c r="P53" s="529"/>
      <c r="Q53" s="529"/>
    </row>
    <row r="54" spans="2:17" s="494" customFormat="1" ht="12">
      <c r="B54" s="530" t="s">
        <v>71</v>
      </c>
      <c r="C54" s="530"/>
      <c r="D54" s="530"/>
      <c r="E54" s="530"/>
      <c r="F54" s="530"/>
      <c r="G54" s="530"/>
      <c r="H54" s="531"/>
      <c r="I54" s="530"/>
      <c r="J54" s="532"/>
      <c r="K54" s="627">
        <f>T52</f>
        <v>0</v>
      </c>
      <c r="L54" s="627">
        <f>SUM(L51:L53)</f>
        <v>0</v>
      </c>
      <c r="M54" s="627">
        <f>SUM(M51:M53)</f>
        <v>103.5</v>
      </c>
      <c r="N54" s="627">
        <f>SUM(N51:N53)</f>
        <v>0</v>
      </c>
      <c r="O54" s="627">
        <f>SUM(O51:O53)</f>
        <v>0</v>
      </c>
      <c r="P54" s="627">
        <f>SUM(P51:P53)</f>
        <v>13.499999999999993</v>
      </c>
      <c r="Q54" s="529"/>
    </row>
    <row r="55" spans="1:17" s="494" customFormat="1" ht="12">
      <c r="A55" s="533"/>
      <c r="B55" s="530"/>
      <c r="C55" s="530"/>
      <c r="D55" s="530"/>
      <c r="E55" s="530"/>
      <c r="F55" s="530"/>
      <c r="G55" s="530"/>
      <c r="H55" s="531"/>
      <c r="I55" s="530"/>
      <c r="J55" s="532"/>
      <c r="K55" s="530"/>
      <c r="L55" s="532"/>
      <c r="M55" s="534"/>
      <c r="N55" s="526"/>
      <c r="O55" s="528"/>
      <c r="P55" s="529"/>
      <c r="Q55" s="529"/>
    </row>
    <row r="56" spans="1:18" s="494" customFormat="1" ht="12">
      <c r="A56" s="533"/>
      <c r="B56" s="535" t="s">
        <v>51</v>
      </c>
      <c r="C56" s="535"/>
      <c r="D56" s="535"/>
      <c r="E56" s="530"/>
      <c r="F56" s="530"/>
      <c r="G56" s="530"/>
      <c r="H56" s="531"/>
      <c r="I56" s="530"/>
      <c r="J56" s="532"/>
      <c r="L56" s="526"/>
      <c r="M56" s="536" t="s">
        <v>52</v>
      </c>
      <c r="N56" s="537"/>
      <c r="O56" s="535"/>
      <c r="P56" s="535"/>
      <c r="Q56" s="535"/>
      <c r="R56" s="538"/>
    </row>
    <row r="57" spans="1:18" s="494" customFormat="1" ht="12">
      <c r="A57" s="533"/>
      <c r="B57" s="539" t="s">
        <v>95</v>
      </c>
      <c r="C57" s="540" t="str">
        <f>Путевка!H1</f>
        <v>2009 г.</v>
      </c>
      <c r="D57" s="541"/>
      <c r="E57" s="542"/>
      <c r="F57" s="542"/>
      <c r="G57" s="543"/>
      <c r="H57" s="525"/>
      <c r="I57" s="543"/>
      <c r="J57" s="544"/>
      <c r="L57" s="526"/>
      <c r="M57" s="545" t="s">
        <v>95</v>
      </c>
      <c r="N57" s="546"/>
      <c r="O57" s="547"/>
      <c r="P57" s="547"/>
      <c r="Q57" s="547"/>
      <c r="R57" s="540" t="str">
        <f>C57</f>
        <v>2009 г.</v>
      </c>
    </row>
    <row r="58" spans="1:17" s="494" customFormat="1" ht="12">
      <c r="A58" s="522"/>
      <c r="B58" s="523"/>
      <c r="C58" s="524"/>
      <c r="D58" s="524"/>
      <c r="E58" s="524"/>
      <c r="F58" s="524"/>
      <c r="H58" s="525"/>
      <c r="J58" s="526"/>
      <c r="L58" s="526"/>
      <c r="M58" s="527"/>
      <c r="N58" s="526"/>
      <c r="O58" s="528"/>
      <c r="P58" s="529"/>
      <c r="Q58" s="529"/>
    </row>
    <row r="59" spans="1:17" s="494" customFormat="1" ht="12">
      <c r="A59" s="522"/>
      <c r="B59" s="523"/>
      <c r="C59" s="524"/>
      <c r="D59" s="524"/>
      <c r="E59" s="524"/>
      <c r="F59" s="524"/>
      <c r="H59" s="525"/>
      <c r="J59" s="526"/>
      <c r="L59" s="526"/>
      <c r="M59" s="527"/>
      <c r="N59" s="526"/>
      <c r="O59" s="528"/>
      <c r="P59" s="529"/>
      <c r="Q59" s="529"/>
    </row>
    <row r="60" spans="1:17" s="494" customFormat="1" ht="12">
      <c r="A60" s="522"/>
      <c r="B60" s="523"/>
      <c r="C60" s="524"/>
      <c r="D60" s="524"/>
      <c r="E60" s="524"/>
      <c r="F60" s="524"/>
      <c r="H60" s="525"/>
      <c r="J60" s="526"/>
      <c r="L60" s="526"/>
      <c r="M60" s="527"/>
      <c r="N60" s="526"/>
      <c r="O60" s="528"/>
      <c r="P60" s="529"/>
      <c r="Q60" s="529"/>
    </row>
    <row r="61" spans="1:17" s="494" customFormat="1" ht="12">
      <c r="A61" s="522"/>
      <c r="B61" s="523"/>
      <c r="C61" s="524"/>
      <c r="D61" s="524"/>
      <c r="E61" s="524"/>
      <c r="F61" s="524"/>
      <c r="H61" s="525"/>
      <c r="J61" s="526"/>
      <c r="L61" s="526"/>
      <c r="M61" s="527"/>
      <c r="N61" s="526"/>
      <c r="O61" s="528"/>
      <c r="P61" s="529"/>
      <c r="Q61" s="529"/>
    </row>
    <row r="62" spans="1:17" s="494" customFormat="1" ht="12">
      <c r="A62" s="522"/>
      <c r="B62" s="523"/>
      <c r="C62" s="524"/>
      <c r="D62" s="524"/>
      <c r="E62" s="524"/>
      <c r="F62" s="524"/>
      <c r="H62" s="525"/>
      <c r="J62" s="526"/>
      <c r="L62" s="526"/>
      <c r="M62" s="527"/>
      <c r="N62" s="526"/>
      <c r="O62" s="528"/>
      <c r="P62" s="529"/>
      <c r="Q62" s="529"/>
    </row>
    <row r="63" spans="1:17" s="494" customFormat="1" ht="12">
      <c r="A63" s="522"/>
      <c r="B63" s="523"/>
      <c r="C63" s="524"/>
      <c r="D63" s="524"/>
      <c r="E63" s="524"/>
      <c r="F63" s="524"/>
      <c r="H63" s="525"/>
      <c r="J63" s="526"/>
      <c r="L63" s="526"/>
      <c r="M63" s="527"/>
      <c r="N63" s="526"/>
      <c r="O63" s="528"/>
      <c r="P63" s="529"/>
      <c r="Q63" s="529"/>
    </row>
    <row r="64" spans="1:17" s="494" customFormat="1" ht="12">
      <c r="A64" s="522"/>
      <c r="B64" s="523"/>
      <c r="C64" s="524"/>
      <c r="D64" s="524"/>
      <c r="E64" s="524"/>
      <c r="F64" s="524"/>
      <c r="H64" s="525"/>
      <c r="J64" s="526"/>
      <c r="L64" s="526"/>
      <c r="M64" s="527"/>
      <c r="N64" s="526"/>
      <c r="O64" s="528"/>
      <c r="P64" s="529"/>
      <c r="Q64" s="529"/>
    </row>
    <row r="65" spans="1:17" s="494" customFormat="1" ht="12">
      <c r="A65" s="522"/>
      <c r="B65" s="523"/>
      <c r="C65" s="524"/>
      <c r="D65" s="524"/>
      <c r="E65" s="524"/>
      <c r="F65" s="524"/>
      <c r="H65" s="525"/>
      <c r="J65" s="526"/>
      <c r="L65" s="526"/>
      <c r="M65" s="527"/>
      <c r="N65" s="526"/>
      <c r="O65" s="528"/>
      <c r="P65" s="529"/>
      <c r="Q65" s="529"/>
    </row>
    <row r="66" spans="1:17" s="494" customFormat="1" ht="12">
      <c r="A66" s="522"/>
      <c r="B66" s="523"/>
      <c r="C66" s="524"/>
      <c r="D66" s="524"/>
      <c r="E66" s="524"/>
      <c r="F66" s="524"/>
      <c r="H66" s="525"/>
      <c r="J66" s="526"/>
      <c r="L66" s="526"/>
      <c r="M66" s="527"/>
      <c r="N66" s="526"/>
      <c r="O66" s="528"/>
      <c r="P66" s="529"/>
      <c r="Q66" s="529"/>
    </row>
    <row r="67" spans="1:17" s="494" customFormat="1" ht="12">
      <c r="A67" s="522"/>
      <c r="B67" s="523"/>
      <c r="C67" s="524"/>
      <c r="D67" s="524"/>
      <c r="E67" s="524"/>
      <c r="F67" s="524"/>
      <c r="H67" s="525"/>
      <c r="J67" s="526"/>
      <c r="L67" s="526"/>
      <c r="M67" s="527"/>
      <c r="N67" s="526"/>
      <c r="O67" s="528"/>
      <c r="P67" s="529"/>
      <c r="Q67" s="529"/>
    </row>
    <row r="68" spans="1:17" s="494" customFormat="1" ht="12">
      <c r="A68" s="522"/>
      <c r="B68" s="523"/>
      <c r="C68" s="524"/>
      <c r="D68" s="524"/>
      <c r="E68" s="524"/>
      <c r="F68" s="524"/>
      <c r="H68" s="525"/>
      <c r="J68" s="526"/>
      <c r="L68" s="526"/>
      <c r="M68" s="527"/>
      <c r="N68" s="526"/>
      <c r="O68" s="528"/>
      <c r="P68" s="529"/>
      <c r="Q68" s="529"/>
    </row>
    <row r="69" spans="1:17" s="494" customFormat="1" ht="12">
      <c r="A69" s="522"/>
      <c r="B69" s="523"/>
      <c r="C69" s="524"/>
      <c r="D69" s="524"/>
      <c r="E69" s="524"/>
      <c r="F69" s="524"/>
      <c r="H69" s="525"/>
      <c r="J69" s="526"/>
      <c r="L69" s="526"/>
      <c r="M69" s="527"/>
      <c r="N69" s="526"/>
      <c r="O69" s="528"/>
      <c r="P69" s="529"/>
      <c r="Q69" s="529"/>
    </row>
    <row r="70" spans="1:17" s="494" customFormat="1" ht="12">
      <c r="A70" s="522"/>
      <c r="B70" s="523"/>
      <c r="C70" s="524"/>
      <c r="D70" s="524"/>
      <c r="E70" s="524"/>
      <c r="F70" s="524"/>
      <c r="H70" s="525"/>
      <c r="J70" s="526"/>
      <c r="L70" s="526"/>
      <c r="M70" s="527"/>
      <c r="N70" s="526"/>
      <c r="O70" s="528"/>
      <c r="P70" s="529"/>
      <c r="Q70" s="529"/>
    </row>
    <row r="71" spans="1:17" s="494" customFormat="1" ht="12">
      <c r="A71" s="522"/>
      <c r="B71" s="523"/>
      <c r="C71" s="524"/>
      <c r="D71" s="524"/>
      <c r="E71" s="524"/>
      <c r="F71" s="524"/>
      <c r="H71" s="525"/>
      <c r="J71" s="526"/>
      <c r="L71" s="526"/>
      <c r="M71" s="527"/>
      <c r="N71" s="526"/>
      <c r="O71" s="528"/>
      <c r="P71" s="529"/>
      <c r="Q71" s="529"/>
    </row>
    <row r="72" spans="1:17" s="494" customFormat="1" ht="12">
      <c r="A72" s="522"/>
      <c r="B72" s="523"/>
      <c r="C72" s="524"/>
      <c r="D72" s="524"/>
      <c r="E72" s="524"/>
      <c r="F72" s="524"/>
      <c r="H72" s="525"/>
      <c r="J72" s="526"/>
      <c r="L72" s="526"/>
      <c r="M72" s="527"/>
      <c r="N72" s="526"/>
      <c r="O72" s="528"/>
      <c r="P72" s="529"/>
      <c r="Q72" s="529"/>
    </row>
    <row r="73" spans="1:17" s="494" customFormat="1" ht="12">
      <c r="A73" s="522"/>
      <c r="B73" s="523"/>
      <c r="C73" s="524"/>
      <c r="D73" s="524"/>
      <c r="E73" s="524"/>
      <c r="F73" s="524"/>
      <c r="H73" s="525"/>
      <c r="J73" s="526"/>
      <c r="L73" s="526"/>
      <c r="M73" s="527"/>
      <c r="N73" s="526"/>
      <c r="O73" s="528"/>
      <c r="P73" s="529"/>
      <c r="Q73" s="529"/>
    </row>
    <row r="74" spans="1:17" s="494" customFormat="1" ht="12">
      <c r="A74" s="522"/>
      <c r="B74" s="523"/>
      <c r="C74" s="524"/>
      <c r="D74" s="524"/>
      <c r="E74" s="524"/>
      <c r="F74" s="524"/>
      <c r="H74" s="525"/>
      <c r="J74" s="526"/>
      <c r="L74" s="526"/>
      <c r="M74" s="527"/>
      <c r="N74" s="526"/>
      <c r="O74" s="528"/>
      <c r="P74" s="529"/>
      <c r="Q74" s="529"/>
    </row>
    <row r="75" spans="1:17" s="494" customFormat="1" ht="12">
      <c r="A75" s="522"/>
      <c r="B75" s="523"/>
      <c r="C75" s="524"/>
      <c r="D75" s="524"/>
      <c r="E75" s="524"/>
      <c r="F75" s="524"/>
      <c r="H75" s="525"/>
      <c r="J75" s="526"/>
      <c r="L75" s="526"/>
      <c r="M75" s="527"/>
      <c r="N75" s="526"/>
      <c r="O75" s="528"/>
      <c r="P75" s="529"/>
      <c r="Q75" s="529"/>
    </row>
    <row r="76" spans="1:17" s="494" customFormat="1" ht="12">
      <c r="A76" s="522"/>
      <c r="B76" s="523"/>
      <c r="C76" s="524"/>
      <c r="D76" s="524"/>
      <c r="E76" s="524"/>
      <c r="F76" s="524"/>
      <c r="H76" s="525"/>
      <c r="J76" s="526"/>
      <c r="L76" s="526"/>
      <c r="M76" s="527"/>
      <c r="N76" s="526"/>
      <c r="O76" s="528"/>
      <c r="P76" s="529"/>
      <c r="Q76" s="529"/>
    </row>
    <row r="77" spans="1:17" s="494" customFormat="1" ht="12">
      <c r="A77" s="522"/>
      <c r="B77" s="523"/>
      <c r="C77" s="524"/>
      <c r="D77" s="524"/>
      <c r="E77" s="524"/>
      <c r="F77" s="524"/>
      <c r="H77" s="525"/>
      <c r="J77" s="526"/>
      <c r="L77" s="526"/>
      <c r="M77" s="527"/>
      <c r="N77" s="526"/>
      <c r="O77" s="528"/>
      <c r="P77" s="529"/>
      <c r="Q77" s="529"/>
    </row>
    <row r="78" spans="1:17" s="494" customFormat="1" ht="12">
      <c r="A78" s="522"/>
      <c r="B78" s="523"/>
      <c r="C78" s="524"/>
      <c r="D78" s="524"/>
      <c r="E78" s="524"/>
      <c r="F78" s="524"/>
      <c r="H78" s="525"/>
      <c r="J78" s="526"/>
      <c r="L78" s="526"/>
      <c r="M78" s="527"/>
      <c r="N78" s="526"/>
      <c r="O78" s="528"/>
      <c r="P78" s="529"/>
      <c r="Q78" s="529"/>
    </row>
    <row r="79" spans="1:17" s="494" customFormat="1" ht="12">
      <c r="A79" s="522"/>
      <c r="B79" s="523"/>
      <c r="C79" s="524"/>
      <c r="D79" s="524"/>
      <c r="E79" s="524"/>
      <c r="F79" s="524"/>
      <c r="H79" s="525"/>
      <c r="J79" s="526"/>
      <c r="L79" s="526"/>
      <c r="M79" s="527"/>
      <c r="N79" s="526"/>
      <c r="O79" s="528"/>
      <c r="P79" s="529"/>
      <c r="Q79" s="529"/>
    </row>
    <row r="80" spans="1:17" s="494" customFormat="1" ht="12">
      <c r="A80" s="522"/>
      <c r="B80" s="523"/>
      <c r="C80" s="524"/>
      <c r="D80" s="524"/>
      <c r="E80" s="524"/>
      <c r="F80" s="524"/>
      <c r="H80" s="525"/>
      <c r="J80" s="526"/>
      <c r="L80" s="526"/>
      <c r="M80" s="527"/>
      <c r="N80" s="526"/>
      <c r="O80" s="528"/>
      <c r="P80" s="529"/>
      <c r="Q80" s="529"/>
    </row>
    <row r="81" spans="1:17" s="494" customFormat="1" ht="12">
      <c r="A81" s="522"/>
      <c r="B81" s="523"/>
      <c r="C81" s="524"/>
      <c r="D81" s="524"/>
      <c r="E81" s="524"/>
      <c r="F81" s="524"/>
      <c r="H81" s="525"/>
      <c r="J81" s="526"/>
      <c r="L81" s="526"/>
      <c r="M81" s="527"/>
      <c r="N81" s="526"/>
      <c r="O81" s="528"/>
      <c r="P81" s="529"/>
      <c r="Q81" s="529"/>
    </row>
    <row r="82" spans="1:17" s="494" customFormat="1" ht="12">
      <c r="A82" s="522"/>
      <c r="B82" s="523"/>
      <c r="C82" s="524"/>
      <c r="D82" s="524"/>
      <c r="E82" s="524"/>
      <c r="F82" s="524"/>
      <c r="H82" s="525"/>
      <c r="J82" s="526"/>
      <c r="L82" s="526"/>
      <c r="M82" s="527"/>
      <c r="N82" s="526"/>
      <c r="O82" s="528"/>
      <c r="P82" s="529"/>
      <c r="Q82" s="529"/>
    </row>
    <row r="83" spans="1:17" s="494" customFormat="1" ht="12">
      <c r="A83" s="522"/>
      <c r="B83" s="523"/>
      <c r="C83" s="524"/>
      <c r="D83" s="524"/>
      <c r="E83" s="524"/>
      <c r="F83" s="524"/>
      <c r="H83" s="525"/>
      <c r="J83" s="526"/>
      <c r="L83" s="526"/>
      <c r="M83" s="527"/>
      <c r="N83" s="526"/>
      <c r="O83" s="528"/>
      <c r="P83" s="529"/>
      <c r="Q83" s="529"/>
    </row>
    <row r="84" spans="1:17" s="494" customFormat="1" ht="12">
      <c r="A84" s="522"/>
      <c r="B84" s="523"/>
      <c r="C84" s="524"/>
      <c r="D84" s="524"/>
      <c r="E84" s="524"/>
      <c r="F84" s="524"/>
      <c r="H84" s="525"/>
      <c r="J84" s="526"/>
      <c r="L84" s="526"/>
      <c r="M84" s="527"/>
      <c r="N84" s="526"/>
      <c r="O84" s="528"/>
      <c r="P84" s="529"/>
      <c r="Q84" s="529"/>
    </row>
    <row r="85" spans="1:17" s="494" customFormat="1" ht="12">
      <c r="A85" s="522"/>
      <c r="B85" s="523"/>
      <c r="C85" s="524"/>
      <c r="D85" s="524"/>
      <c r="E85" s="524"/>
      <c r="F85" s="524"/>
      <c r="H85" s="525"/>
      <c r="J85" s="526"/>
      <c r="L85" s="526"/>
      <c r="M85" s="527"/>
      <c r="N85" s="526"/>
      <c r="O85" s="528"/>
      <c r="P85" s="529"/>
      <c r="Q85" s="529"/>
    </row>
    <row r="86" spans="1:17" s="494" customFormat="1" ht="12">
      <c r="A86" s="522"/>
      <c r="B86" s="523"/>
      <c r="C86" s="524"/>
      <c r="D86" s="524"/>
      <c r="E86" s="524"/>
      <c r="F86" s="524"/>
      <c r="H86" s="525"/>
      <c r="J86" s="526"/>
      <c r="L86" s="526"/>
      <c r="M86" s="527"/>
      <c r="N86" s="526"/>
      <c r="O86" s="528"/>
      <c r="P86" s="529"/>
      <c r="Q86" s="529"/>
    </row>
    <row r="87" spans="1:17" s="494" customFormat="1" ht="12">
      <c r="A87" s="522"/>
      <c r="B87" s="523"/>
      <c r="C87" s="524"/>
      <c r="D87" s="524"/>
      <c r="E87" s="524"/>
      <c r="F87" s="524"/>
      <c r="H87" s="525"/>
      <c r="J87" s="526"/>
      <c r="L87" s="526"/>
      <c r="M87" s="527"/>
      <c r="N87" s="526"/>
      <c r="O87" s="528"/>
      <c r="P87" s="529"/>
      <c r="Q87" s="529"/>
    </row>
    <row r="88" spans="1:17" s="494" customFormat="1" ht="12">
      <c r="A88" s="522"/>
      <c r="B88" s="523"/>
      <c r="C88" s="524"/>
      <c r="D88" s="524"/>
      <c r="E88" s="524"/>
      <c r="F88" s="524"/>
      <c r="H88" s="525"/>
      <c r="J88" s="526"/>
      <c r="L88" s="526"/>
      <c r="M88" s="527"/>
      <c r="N88" s="526"/>
      <c r="O88" s="528"/>
      <c r="P88" s="529"/>
      <c r="Q88" s="529"/>
    </row>
    <row r="89" spans="1:17" s="494" customFormat="1" ht="12">
      <c r="A89" s="522"/>
      <c r="B89" s="523"/>
      <c r="C89" s="524"/>
      <c r="D89" s="524"/>
      <c r="E89" s="524"/>
      <c r="F89" s="524"/>
      <c r="H89" s="525"/>
      <c r="J89" s="526"/>
      <c r="L89" s="526"/>
      <c r="M89" s="527"/>
      <c r="N89" s="526"/>
      <c r="O89" s="528"/>
      <c r="P89" s="529"/>
      <c r="Q89" s="529"/>
    </row>
    <row r="90" spans="1:17" s="494" customFormat="1" ht="12">
      <c r="A90" s="522"/>
      <c r="B90" s="523"/>
      <c r="C90" s="524"/>
      <c r="D90" s="524"/>
      <c r="E90" s="524"/>
      <c r="F90" s="524"/>
      <c r="H90" s="525"/>
      <c r="J90" s="526"/>
      <c r="L90" s="526"/>
      <c r="M90" s="527"/>
      <c r="N90" s="526"/>
      <c r="O90" s="528"/>
      <c r="P90" s="529"/>
      <c r="Q90" s="529"/>
    </row>
    <row r="91" spans="1:17" s="494" customFormat="1" ht="12">
      <c r="A91" s="522"/>
      <c r="B91" s="523"/>
      <c r="C91" s="524"/>
      <c r="D91" s="524"/>
      <c r="E91" s="524"/>
      <c r="F91" s="524"/>
      <c r="H91" s="525"/>
      <c r="J91" s="526"/>
      <c r="L91" s="526"/>
      <c r="M91" s="527"/>
      <c r="N91" s="526"/>
      <c r="O91" s="528"/>
      <c r="P91" s="529"/>
      <c r="Q91" s="529"/>
    </row>
    <row r="92" spans="1:17" s="494" customFormat="1" ht="12">
      <c r="A92" s="522"/>
      <c r="B92" s="523"/>
      <c r="C92" s="524"/>
      <c r="D92" s="524"/>
      <c r="E92" s="524"/>
      <c r="F92" s="524"/>
      <c r="H92" s="525"/>
      <c r="J92" s="526"/>
      <c r="L92" s="526"/>
      <c r="M92" s="527"/>
      <c r="N92" s="526"/>
      <c r="O92" s="528"/>
      <c r="P92" s="529"/>
      <c r="Q92" s="529"/>
    </row>
    <row r="93" spans="1:17" s="494" customFormat="1" ht="12">
      <c r="A93" s="522"/>
      <c r="B93" s="523"/>
      <c r="C93" s="524"/>
      <c r="D93" s="524"/>
      <c r="E93" s="524"/>
      <c r="F93" s="524"/>
      <c r="H93" s="525"/>
      <c r="J93" s="526"/>
      <c r="L93" s="526"/>
      <c r="M93" s="527"/>
      <c r="N93" s="526"/>
      <c r="O93" s="528"/>
      <c r="P93" s="529"/>
      <c r="Q93" s="529"/>
    </row>
    <row r="94" spans="1:17" s="494" customFormat="1" ht="12">
      <c r="A94" s="522"/>
      <c r="B94" s="523"/>
      <c r="C94" s="524"/>
      <c r="D94" s="524"/>
      <c r="E94" s="524"/>
      <c r="F94" s="524"/>
      <c r="H94" s="525"/>
      <c r="J94" s="526"/>
      <c r="L94" s="526"/>
      <c r="M94" s="527"/>
      <c r="N94" s="526"/>
      <c r="O94" s="528"/>
      <c r="P94" s="529"/>
      <c r="Q94" s="529"/>
    </row>
    <row r="95" spans="1:17" s="494" customFormat="1" ht="12">
      <c r="A95" s="522"/>
      <c r="B95" s="523"/>
      <c r="C95" s="524"/>
      <c r="D95" s="524"/>
      <c r="E95" s="524"/>
      <c r="F95" s="524"/>
      <c r="H95" s="525"/>
      <c r="J95" s="526"/>
      <c r="L95" s="526"/>
      <c r="M95" s="527"/>
      <c r="N95" s="526"/>
      <c r="O95" s="528"/>
      <c r="P95" s="529"/>
      <c r="Q95" s="529"/>
    </row>
    <row r="96" spans="1:17" s="494" customFormat="1" ht="12">
      <c r="A96" s="522"/>
      <c r="B96" s="523"/>
      <c r="C96" s="524"/>
      <c r="D96" s="524"/>
      <c r="E96" s="524"/>
      <c r="F96" s="524"/>
      <c r="H96" s="525"/>
      <c r="J96" s="526"/>
      <c r="L96" s="526"/>
      <c r="M96" s="527"/>
      <c r="N96" s="526"/>
      <c r="O96" s="528"/>
      <c r="P96" s="529"/>
      <c r="Q96" s="529"/>
    </row>
    <row r="97" spans="1:17" s="494" customFormat="1" ht="12">
      <c r="A97" s="522"/>
      <c r="B97" s="523"/>
      <c r="C97" s="524"/>
      <c r="D97" s="524"/>
      <c r="E97" s="524"/>
      <c r="F97" s="524"/>
      <c r="H97" s="525"/>
      <c r="J97" s="526"/>
      <c r="L97" s="526"/>
      <c r="M97" s="527"/>
      <c r="N97" s="526"/>
      <c r="O97" s="528"/>
      <c r="P97" s="529"/>
      <c r="Q97" s="529"/>
    </row>
    <row r="98" spans="1:17" s="494" customFormat="1" ht="12">
      <c r="A98" s="522"/>
      <c r="B98" s="523"/>
      <c r="C98" s="524"/>
      <c r="D98" s="524"/>
      <c r="E98" s="524"/>
      <c r="F98" s="524"/>
      <c r="H98" s="525"/>
      <c r="J98" s="526"/>
      <c r="L98" s="526"/>
      <c r="M98" s="527"/>
      <c r="N98" s="526"/>
      <c r="O98" s="528"/>
      <c r="P98" s="529"/>
      <c r="Q98" s="529"/>
    </row>
    <row r="99" spans="1:17" s="494" customFormat="1" ht="12">
      <c r="A99" s="522"/>
      <c r="B99" s="523"/>
      <c r="C99" s="524"/>
      <c r="D99" s="524"/>
      <c r="E99" s="524"/>
      <c r="F99" s="524"/>
      <c r="H99" s="525"/>
      <c r="J99" s="526"/>
      <c r="L99" s="526"/>
      <c r="M99" s="527"/>
      <c r="N99" s="526"/>
      <c r="O99" s="528"/>
      <c r="P99" s="529"/>
      <c r="Q99" s="529"/>
    </row>
    <row r="100" spans="1:17" s="494" customFormat="1" ht="12">
      <c r="A100" s="522"/>
      <c r="B100" s="523"/>
      <c r="C100" s="524"/>
      <c r="D100" s="524"/>
      <c r="E100" s="524"/>
      <c r="F100" s="524"/>
      <c r="H100" s="525"/>
      <c r="J100" s="526"/>
      <c r="L100" s="526"/>
      <c r="M100" s="527"/>
      <c r="N100" s="526"/>
      <c r="O100" s="528"/>
      <c r="P100" s="529"/>
      <c r="Q100" s="529"/>
    </row>
    <row r="101" spans="1:17" s="494" customFormat="1" ht="12">
      <c r="A101" s="522"/>
      <c r="B101" s="523"/>
      <c r="C101" s="524"/>
      <c r="D101" s="524"/>
      <c r="E101" s="524"/>
      <c r="F101" s="524"/>
      <c r="H101" s="525"/>
      <c r="J101" s="526"/>
      <c r="L101" s="526"/>
      <c r="M101" s="527"/>
      <c r="N101" s="526"/>
      <c r="O101" s="528"/>
      <c r="P101" s="529"/>
      <c r="Q101" s="529"/>
    </row>
    <row r="102" spans="1:17" s="494" customFormat="1" ht="12">
      <c r="A102" s="522"/>
      <c r="B102" s="523"/>
      <c r="C102" s="524"/>
      <c r="D102" s="524"/>
      <c r="E102" s="524"/>
      <c r="F102" s="524"/>
      <c r="H102" s="525"/>
      <c r="J102" s="526"/>
      <c r="L102" s="526"/>
      <c r="M102" s="527"/>
      <c r="N102" s="526"/>
      <c r="O102" s="528"/>
      <c r="P102" s="529"/>
      <c r="Q102" s="529"/>
    </row>
    <row r="103" spans="1:17" s="494" customFormat="1" ht="12">
      <c r="A103" s="522"/>
      <c r="B103" s="523"/>
      <c r="C103" s="524"/>
      <c r="D103" s="524"/>
      <c r="E103" s="524"/>
      <c r="F103" s="524"/>
      <c r="H103" s="525"/>
      <c r="J103" s="526"/>
      <c r="L103" s="526"/>
      <c r="M103" s="527"/>
      <c r="N103" s="526"/>
      <c r="O103" s="528"/>
      <c r="P103" s="529"/>
      <c r="Q103" s="529"/>
    </row>
    <row r="104" spans="1:17" s="494" customFormat="1" ht="12">
      <c r="A104" s="522"/>
      <c r="B104" s="523"/>
      <c r="C104" s="524"/>
      <c r="D104" s="524"/>
      <c r="E104" s="524"/>
      <c r="F104" s="524"/>
      <c r="H104" s="525"/>
      <c r="J104" s="526"/>
      <c r="L104" s="526"/>
      <c r="M104" s="527"/>
      <c r="N104" s="526"/>
      <c r="O104" s="528"/>
      <c r="P104" s="529"/>
      <c r="Q104" s="529"/>
    </row>
    <row r="105" spans="1:17" s="494" customFormat="1" ht="12">
      <c r="A105" s="522"/>
      <c r="B105" s="523"/>
      <c r="C105" s="524"/>
      <c r="D105" s="524"/>
      <c r="E105" s="524"/>
      <c r="F105" s="524"/>
      <c r="H105" s="525"/>
      <c r="J105" s="526"/>
      <c r="L105" s="526"/>
      <c r="M105" s="527"/>
      <c r="N105" s="526"/>
      <c r="O105" s="528"/>
      <c r="P105" s="529"/>
      <c r="Q105" s="529"/>
    </row>
    <row r="106" spans="1:17" s="494" customFormat="1" ht="12">
      <c r="A106" s="522"/>
      <c r="B106" s="523"/>
      <c r="C106" s="524"/>
      <c r="D106" s="524"/>
      <c r="E106" s="524"/>
      <c r="F106" s="524"/>
      <c r="H106" s="525"/>
      <c r="J106" s="526"/>
      <c r="L106" s="526"/>
      <c r="M106" s="527"/>
      <c r="N106" s="526"/>
      <c r="O106" s="528"/>
      <c r="P106" s="529"/>
      <c r="Q106" s="529"/>
    </row>
    <row r="107" spans="1:17" s="494" customFormat="1" ht="12">
      <c r="A107" s="522"/>
      <c r="B107" s="523"/>
      <c r="C107" s="524"/>
      <c r="D107" s="524"/>
      <c r="E107" s="524"/>
      <c r="F107" s="524"/>
      <c r="H107" s="525"/>
      <c r="J107" s="526"/>
      <c r="L107" s="526"/>
      <c r="M107" s="527"/>
      <c r="N107" s="526"/>
      <c r="O107" s="528"/>
      <c r="P107" s="529"/>
      <c r="Q107" s="529"/>
    </row>
    <row r="108" spans="1:17" s="494" customFormat="1" ht="12">
      <c r="A108" s="522"/>
      <c r="B108" s="523"/>
      <c r="C108" s="524"/>
      <c r="D108" s="524"/>
      <c r="E108" s="524"/>
      <c r="F108" s="524"/>
      <c r="H108" s="525"/>
      <c r="J108" s="526"/>
      <c r="L108" s="526"/>
      <c r="M108" s="527"/>
      <c r="N108" s="526"/>
      <c r="O108" s="528"/>
      <c r="P108" s="529"/>
      <c r="Q108" s="529"/>
    </row>
    <row r="109" spans="1:17" s="494" customFormat="1" ht="12">
      <c r="A109" s="522"/>
      <c r="B109" s="523"/>
      <c r="C109" s="524"/>
      <c r="D109" s="524"/>
      <c r="E109" s="524"/>
      <c r="F109" s="524"/>
      <c r="H109" s="525"/>
      <c r="J109" s="526"/>
      <c r="L109" s="526"/>
      <c r="M109" s="527"/>
      <c r="N109" s="526"/>
      <c r="O109" s="528"/>
      <c r="P109" s="529"/>
      <c r="Q109" s="529"/>
    </row>
    <row r="110" spans="1:17" s="494" customFormat="1" ht="12">
      <c r="A110" s="522"/>
      <c r="B110" s="523"/>
      <c r="C110" s="524"/>
      <c r="D110" s="524"/>
      <c r="E110" s="524"/>
      <c r="F110" s="524"/>
      <c r="H110" s="525"/>
      <c r="J110" s="526"/>
      <c r="L110" s="526"/>
      <c r="M110" s="527"/>
      <c r="N110" s="526"/>
      <c r="O110" s="528"/>
      <c r="P110" s="529"/>
      <c r="Q110" s="529"/>
    </row>
    <row r="111" spans="1:17" s="494" customFormat="1" ht="12">
      <c r="A111" s="522"/>
      <c r="B111" s="523"/>
      <c r="C111" s="524"/>
      <c r="D111" s="524"/>
      <c r="E111" s="524"/>
      <c r="F111" s="524"/>
      <c r="H111" s="525"/>
      <c r="J111" s="526"/>
      <c r="L111" s="526"/>
      <c r="M111" s="527"/>
      <c r="N111" s="526"/>
      <c r="O111" s="528"/>
      <c r="P111" s="529"/>
      <c r="Q111" s="529"/>
    </row>
    <row r="112" spans="1:17" s="494" customFormat="1" ht="12">
      <c r="A112" s="522"/>
      <c r="B112" s="523"/>
      <c r="C112" s="524"/>
      <c r="D112" s="524"/>
      <c r="E112" s="524"/>
      <c r="F112" s="524"/>
      <c r="H112" s="525"/>
      <c r="J112" s="526"/>
      <c r="L112" s="526"/>
      <c r="M112" s="527"/>
      <c r="N112" s="526"/>
      <c r="O112" s="528"/>
      <c r="P112" s="529"/>
      <c r="Q112" s="529"/>
    </row>
    <row r="113" spans="1:17" s="494" customFormat="1" ht="12">
      <c r="A113" s="522"/>
      <c r="B113" s="523"/>
      <c r="C113" s="524"/>
      <c r="D113" s="524"/>
      <c r="E113" s="524"/>
      <c r="F113" s="524"/>
      <c r="H113" s="525"/>
      <c r="J113" s="526"/>
      <c r="L113" s="526"/>
      <c r="M113" s="527"/>
      <c r="N113" s="526"/>
      <c r="O113" s="528"/>
      <c r="P113" s="529"/>
      <c r="Q113" s="529"/>
    </row>
    <row r="114" spans="1:17" s="494" customFormat="1" ht="12">
      <c r="A114" s="522"/>
      <c r="B114" s="523"/>
      <c r="C114" s="524"/>
      <c r="D114" s="524"/>
      <c r="E114" s="524"/>
      <c r="F114" s="524"/>
      <c r="H114" s="525"/>
      <c r="J114" s="526"/>
      <c r="L114" s="526"/>
      <c r="M114" s="527"/>
      <c r="N114" s="526"/>
      <c r="O114" s="528"/>
      <c r="P114" s="529"/>
      <c r="Q114" s="529"/>
    </row>
    <row r="115" spans="1:17" s="494" customFormat="1" ht="12">
      <c r="A115" s="522"/>
      <c r="B115" s="523"/>
      <c r="C115" s="524"/>
      <c r="D115" s="524"/>
      <c r="E115" s="524"/>
      <c r="F115" s="524"/>
      <c r="H115" s="525"/>
      <c r="J115" s="526"/>
      <c r="L115" s="526"/>
      <c r="M115" s="527"/>
      <c r="N115" s="526"/>
      <c r="O115" s="528"/>
      <c r="P115" s="529"/>
      <c r="Q115" s="529"/>
    </row>
    <row r="116" spans="1:17" s="494" customFormat="1" ht="12">
      <c r="A116" s="522"/>
      <c r="B116" s="523"/>
      <c r="C116" s="524"/>
      <c r="D116" s="524"/>
      <c r="E116" s="524"/>
      <c r="F116" s="524"/>
      <c r="H116" s="525"/>
      <c r="J116" s="526"/>
      <c r="L116" s="526"/>
      <c r="M116" s="527"/>
      <c r="N116" s="526"/>
      <c r="O116" s="528"/>
      <c r="P116" s="529"/>
      <c r="Q116" s="529"/>
    </row>
    <row r="117" spans="1:17" s="494" customFormat="1" ht="12">
      <c r="A117" s="522"/>
      <c r="B117" s="523"/>
      <c r="C117" s="524"/>
      <c r="D117" s="524"/>
      <c r="E117" s="524"/>
      <c r="F117" s="524"/>
      <c r="H117" s="525"/>
      <c r="J117" s="526"/>
      <c r="L117" s="526"/>
      <c r="M117" s="527"/>
      <c r="N117" s="526"/>
      <c r="O117" s="528"/>
      <c r="P117" s="529"/>
      <c r="Q117" s="529"/>
    </row>
    <row r="118" spans="18:22" ht="11.25">
      <c r="R118" s="426"/>
      <c r="V118" s="426"/>
    </row>
    <row r="119" spans="18:22" ht="11.25">
      <c r="R119" s="426"/>
      <c r="V119" s="426"/>
    </row>
    <row r="120" spans="18:22" ht="11.25">
      <c r="R120" s="426"/>
      <c r="V120" s="426"/>
    </row>
    <row r="121" spans="18:22" ht="11.25">
      <c r="R121" s="426"/>
      <c r="V121" s="426"/>
    </row>
    <row r="122" spans="18:22" ht="11.25">
      <c r="R122" s="426"/>
      <c r="V122" s="426"/>
    </row>
    <row r="123" spans="18:22" ht="11.25">
      <c r="R123" s="426"/>
      <c r="V123" s="426"/>
    </row>
    <row r="124" spans="18:22" ht="11.25">
      <c r="R124" s="426"/>
      <c r="V124" s="426"/>
    </row>
    <row r="125" spans="18:22" ht="11.25">
      <c r="R125" s="426"/>
      <c r="V125" s="426"/>
    </row>
    <row r="126" spans="18:22" ht="11.25">
      <c r="R126" s="426"/>
      <c r="V126" s="426"/>
    </row>
  </sheetData>
  <sheetProtection/>
  <mergeCells count="42">
    <mergeCell ref="T14:T17"/>
    <mergeCell ref="A51:B51"/>
    <mergeCell ref="A52:B52"/>
    <mergeCell ref="K54:P54"/>
    <mergeCell ref="P14:Q15"/>
    <mergeCell ref="R14:S15"/>
    <mergeCell ref="H12:I12"/>
    <mergeCell ref="N12:O12"/>
    <mergeCell ref="A14:A16"/>
    <mergeCell ref="B14:B16"/>
    <mergeCell ref="C14:O14"/>
    <mergeCell ref="C15:D15"/>
    <mergeCell ref="E15:F15"/>
    <mergeCell ref="G15:G16"/>
    <mergeCell ref="H15:H16"/>
    <mergeCell ref="I15:J15"/>
    <mergeCell ref="K15:L15"/>
    <mergeCell ref="M15:M16"/>
    <mergeCell ref="N15:N16"/>
    <mergeCell ref="O15:O16"/>
    <mergeCell ref="B1:P1"/>
    <mergeCell ref="Q1:S1"/>
    <mergeCell ref="H3:I3"/>
    <mergeCell ref="Q3:R3"/>
    <mergeCell ref="H4:K4"/>
    <mergeCell ref="P4:R4"/>
    <mergeCell ref="O5:P5"/>
    <mergeCell ref="O6:P6"/>
    <mergeCell ref="U10:AA10"/>
    <mergeCell ref="U14:U16"/>
    <mergeCell ref="V14:V16"/>
    <mergeCell ref="W14:W16"/>
    <mergeCell ref="X14:X16"/>
    <mergeCell ref="Y14:Y16"/>
    <mergeCell ref="Z14:Z16"/>
    <mergeCell ref="AA14:AA16"/>
    <mergeCell ref="F10:P10"/>
    <mergeCell ref="O7:P7"/>
    <mergeCell ref="O8:P8"/>
    <mergeCell ref="O9:P9"/>
    <mergeCell ref="H11:I11"/>
    <mergeCell ref="N11:O11"/>
  </mergeCells>
  <printOptions/>
  <pageMargins left="0.15748031496062992" right="0.15748031496062992" top="0.33" bottom="0.39" header="0.15748031496062992" footer="0.15748031496062992"/>
  <pageSetup horizontalDpi="120" verticalDpi="120" orientation="landscape" paperSize="9" r:id="rId1"/>
  <headerFooter alignWithMargins="0">
    <oddFooter>&amp;LАВ-3,5(131) Гос. регистрационный знак    е 088 на 50&amp;R&amp;P</oddFooter>
  </headerFooter>
  <ignoredErrors>
    <ignoredError sqref="O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5"/>
  <sheetViews>
    <sheetView view="pageBreakPreview" zoomScaleNormal="85" zoomScaleSheetLayoutView="100" zoomScalePageLayoutView="0" workbookViewId="0" topLeftCell="A3">
      <selection activeCell="M15" sqref="M15"/>
    </sheetView>
  </sheetViews>
  <sheetFormatPr defaultColWidth="9.00390625" defaultRowHeight="12.75"/>
  <cols>
    <col min="1" max="1" width="10.25390625" style="12" customWidth="1"/>
    <col min="2" max="2" width="17.375" style="12" hidden="1" customWidth="1"/>
    <col min="3" max="3" width="9.625" style="12" customWidth="1"/>
    <col min="4" max="4" width="9.625" style="12" hidden="1" customWidth="1"/>
    <col min="5" max="5" width="8.375" style="12" customWidth="1"/>
    <col min="6" max="6" width="8.375" style="12" hidden="1" customWidth="1"/>
    <col min="7" max="7" width="8.375" style="15" customWidth="1"/>
    <col min="8" max="8" width="8.375" style="15" hidden="1" customWidth="1"/>
    <col min="9" max="9" width="10.00390625" style="15" customWidth="1"/>
    <col min="10" max="10" width="10.00390625" style="33" hidden="1" customWidth="1"/>
    <col min="11" max="11" width="8.625" style="15" customWidth="1"/>
    <col min="12" max="12" width="8.625" style="33" hidden="1" customWidth="1"/>
    <col min="13" max="13" width="8.625" style="15" customWidth="1"/>
    <col min="14" max="14" width="8.625" style="33" hidden="1" customWidth="1"/>
    <col min="15" max="15" width="9.625" style="15" customWidth="1"/>
    <col min="16" max="16" width="9.375" style="33" hidden="1" customWidth="1"/>
    <col min="17" max="17" width="9.125" style="15" customWidth="1"/>
    <col min="18" max="18" width="8.625" style="15" customWidth="1"/>
    <col min="19" max="19" width="8.625" style="33" hidden="1" customWidth="1"/>
    <col min="20" max="20" width="8.625" style="15" customWidth="1"/>
    <col min="21" max="21" width="8.625" style="33" hidden="1" customWidth="1"/>
    <col min="22" max="22" width="8.625" style="15" customWidth="1"/>
    <col min="23" max="23" width="8.625" style="33" hidden="1" customWidth="1"/>
    <col min="24" max="24" width="8.625" style="15" customWidth="1"/>
    <col min="25" max="25" width="8.625" style="33" hidden="1" customWidth="1"/>
    <col min="26" max="27" width="8.625" style="15" customWidth="1"/>
    <col min="28" max="28" width="8.625" style="33" hidden="1" customWidth="1"/>
    <col min="29" max="29" width="8.625" style="15" customWidth="1"/>
    <col min="30" max="30" width="8.625" style="33" hidden="1" customWidth="1"/>
    <col min="31" max="31" width="8.625" style="15" customWidth="1"/>
    <col min="32" max="32" width="8.625" style="33" hidden="1" customWidth="1"/>
    <col min="33" max="33" width="8.625" style="15" customWidth="1"/>
    <col min="34" max="34" width="8.625" style="33" hidden="1" customWidth="1"/>
    <col min="35" max="35" width="8.625" style="15" customWidth="1"/>
    <col min="36" max="16384" width="9.125" style="10" customWidth="1"/>
  </cols>
  <sheetData>
    <row r="1" spans="1:35" s="68" customFormat="1" ht="37.5" customHeight="1">
      <c r="A1" s="629" t="s">
        <v>82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</row>
    <row r="2" spans="1:35" s="68" customFormat="1" ht="35.25" customHeight="1">
      <c r="A2" s="629" t="s">
        <v>106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</row>
    <row r="3" spans="1:35" ht="8.25" customHeight="1" thickBo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</row>
    <row r="4" spans="1:35" ht="27" customHeight="1">
      <c r="A4" s="630" t="s">
        <v>55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2"/>
      <c r="R4" s="636" t="s">
        <v>56</v>
      </c>
      <c r="S4" s="637"/>
      <c r="T4" s="637"/>
      <c r="U4" s="637"/>
      <c r="V4" s="638"/>
      <c r="W4" s="638"/>
      <c r="X4" s="638"/>
      <c r="Y4" s="638"/>
      <c r="Z4" s="639"/>
      <c r="AA4" s="640" t="s">
        <v>56</v>
      </c>
      <c r="AB4" s="640"/>
      <c r="AC4" s="640"/>
      <c r="AD4" s="640"/>
      <c r="AE4" s="641"/>
      <c r="AF4" s="641"/>
      <c r="AG4" s="641"/>
      <c r="AH4" s="642"/>
      <c r="AI4" s="643"/>
    </row>
    <row r="5" spans="1:35" ht="24.75" customHeight="1" thickBot="1">
      <c r="A5" s="633"/>
      <c r="B5" s="634"/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5"/>
      <c r="R5" s="644" t="s">
        <v>57</v>
      </c>
      <c r="S5" s="645"/>
      <c r="T5" s="645"/>
      <c r="U5" s="645"/>
      <c r="V5" s="646"/>
      <c r="W5" s="646"/>
      <c r="X5" s="646"/>
      <c r="Y5" s="646"/>
      <c r="Z5" s="647"/>
      <c r="AA5" s="648" t="s">
        <v>58</v>
      </c>
      <c r="AB5" s="648"/>
      <c r="AC5" s="648"/>
      <c r="AD5" s="648"/>
      <c r="AE5" s="649"/>
      <c r="AF5" s="649"/>
      <c r="AG5" s="649"/>
      <c r="AH5" s="650"/>
      <c r="AI5" s="651"/>
    </row>
    <row r="6" spans="1:35" s="11" customFormat="1" ht="98.25" customHeight="1" thickBot="1">
      <c r="A6" s="246" t="s">
        <v>50</v>
      </c>
      <c r="B6" s="247"/>
      <c r="C6" s="248" t="s">
        <v>80</v>
      </c>
      <c r="D6" s="248"/>
      <c r="E6" s="248" t="s">
        <v>80</v>
      </c>
      <c r="F6" s="248"/>
      <c r="G6" s="248" t="s">
        <v>59</v>
      </c>
      <c r="H6" s="248"/>
      <c r="I6" s="249" t="s">
        <v>59</v>
      </c>
      <c r="J6" s="250"/>
      <c r="K6" s="249" t="s">
        <v>60</v>
      </c>
      <c r="L6" s="250"/>
      <c r="M6" s="249" t="s">
        <v>60</v>
      </c>
      <c r="N6" s="250"/>
      <c r="O6" s="251" t="s">
        <v>107</v>
      </c>
      <c r="P6" s="252"/>
      <c r="Q6" s="253" t="s">
        <v>107</v>
      </c>
      <c r="R6" s="149" t="s">
        <v>62</v>
      </c>
      <c r="S6" s="51"/>
      <c r="T6" s="37" t="s">
        <v>80</v>
      </c>
      <c r="U6" s="52"/>
      <c r="V6" s="38" t="s">
        <v>59</v>
      </c>
      <c r="W6" s="39"/>
      <c r="X6" s="38" t="s">
        <v>60</v>
      </c>
      <c r="Y6" s="40"/>
      <c r="Z6" s="38" t="s">
        <v>107</v>
      </c>
      <c r="AA6" s="150" t="s">
        <v>62</v>
      </c>
      <c r="AB6" s="51"/>
      <c r="AC6" s="37" t="s">
        <v>80</v>
      </c>
      <c r="AD6" s="52"/>
      <c r="AE6" s="38" t="s">
        <v>59</v>
      </c>
      <c r="AF6" s="39"/>
      <c r="AG6" s="38" t="s">
        <v>60</v>
      </c>
      <c r="AH6" s="40"/>
      <c r="AI6" s="38" t="s">
        <v>107</v>
      </c>
    </row>
    <row r="7" spans="1:35" s="17" customFormat="1" ht="25.5" customHeight="1">
      <c r="A7" s="44"/>
      <c r="B7" s="44"/>
      <c r="C7" s="153" t="s">
        <v>63</v>
      </c>
      <c r="D7" s="221"/>
      <c r="E7" s="227" t="s">
        <v>64</v>
      </c>
      <c r="F7" s="224"/>
      <c r="G7" s="153" t="s">
        <v>63</v>
      </c>
      <c r="H7" s="221"/>
      <c r="I7" s="227" t="s">
        <v>64</v>
      </c>
      <c r="J7" s="234"/>
      <c r="K7" s="153" t="s">
        <v>63</v>
      </c>
      <c r="L7" s="237"/>
      <c r="M7" s="227" t="s">
        <v>64</v>
      </c>
      <c r="N7" s="234"/>
      <c r="O7" s="153" t="s">
        <v>63</v>
      </c>
      <c r="P7" s="237"/>
      <c r="Q7" s="227" t="s">
        <v>64</v>
      </c>
      <c r="R7" s="244"/>
      <c r="S7" s="47"/>
      <c r="T7" s="48"/>
      <c r="U7" s="47"/>
      <c r="V7" s="48"/>
      <c r="W7" s="47"/>
      <c r="X7" s="48"/>
      <c r="Y7" s="47"/>
      <c r="Z7" s="48"/>
      <c r="AA7" s="49"/>
      <c r="AB7" s="47"/>
      <c r="AC7" s="48"/>
      <c r="AD7" s="47"/>
      <c r="AE7" s="48"/>
      <c r="AF7" s="47"/>
      <c r="AG7" s="48"/>
      <c r="AH7" s="47"/>
      <c r="AI7" s="48"/>
    </row>
    <row r="8" spans="1:35" s="16" customFormat="1" ht="18.75">
      <c r="A8" s="49">
        <v>1</v>
      </c>
      <c r="B8" s="49">
        <v>0.4</v>
      </c>
      <c r="C8" s="152">
        <v>0.4</v>
      </c>
      <c r="D8" s="222">
        <v>0.44</v>
      </c>
      <c r="E8" s="228">
        <v>0.44</v>
      </c>
      <c r="F8" s="225">
        <v>0.71</v>
      </c>
      <c r="G8" s="80">
        <v>0.71</v>
      </c>
      <c r="H8" s="232">
        <v>0.781</v>
      </c>
      <c r="I8" s="228">
        <v>0.781</v>
      </c>
      <c r="J8" s="225">
        <v>0.539</v>
      </c>
      <c r="K8" s="151">
        <v>0.539</v>
      </c>
      <c r="L8" s="238">
        <v>0.59</v>
      </c>
      <c r="M8" s="228">
        <v>0.593</v>
      </c>
      <c r="N8" s="240">
        <v>0.56</v>
      </c>
      <c r="O8" s="151">
        <v>0.561</v>
      </c>
      <c r="P8" s="242">
        <v>0.62</v>
      </c>
      <c r="Q8" s="228">
        <v>0.617</v>
      </c>
      <c r="R8" s="244">
        <v>1</v>
      </c>
      <c r="S8" s="80">
        <v>0.25</v>
      </c>
      <c r="T8" s="80">
        <v>0.25</v>
      </c>
      <c r="U8" s="80">
        <v>0.36</v>
      </c>
      <c r="V8" s="80">
        <v>0.36</v>
      </c>
      <c r="W8" s="80">
        <v>0.25</v>
      </c>
      <c r="X8" s="80">
        <v>0.25</v>
      </c>
      <c r="Y8" s="80">
        <v>0.33</v>
      </c>
      <c r="Z8" s="80">
        <v>0.33</v>
      </c>
      <c r="AA8" s="49">
        <v>1</v>
      </c>
      <c r="AB8" s="80">
        <v>0.15</v>
      </c>
      <c r="AC8" s="80">
        <v>0.15</v>
      </c>
      <c r="AD8" s="80">
        <v>0.2</v>
      </c>
      <c r="AE8" s="80">
        <v>0.2</v>
      </c>
      <c r="AF8" s="80">
        <v>0.15</v>
      </c>
      <c r="AG8" s="80">
        <v>0.15</v>
      </c>
      <c r="AH8" s="80">
        <v>0.15</v>
      </c>
      <c r="AI8" s="80">
        <v>0.15</v>
      </c>
    </row>
    <row r="9" spans="1:35" s="220" customFormat="1" ht="18.75">
      <c r="A9" s="216">
        <v>2</v>
      </c>
      <c r="B9" s="216">
        <v>0.4</v>
      </c>
      <c r="C9" s="217">
        <f>B9*A9</f>
        <v>0.8</v>
      </c>
      <c r="D9" s="223">
        <v>0.44</v>
      </c>
      <c r="E9" s="229">
        <f>D9*A9</f>
        <v>0.88</v>
      </c>
      <c r="F9" s="226">
        <v>0.71</v>
      </c>
      <c r="G9" s="218">
        <f>F9*A9</f>
        <v>1.42</v>
      </c>
      <c r="H9" s="233">
        <v>0.781</v>
      </c>
      <c r="I9" s="235">
        <f>H9*A9</f>
        <v>1.562</v>
      </c>
      <c r="J9" s="226">
        <v>0.539</v>
      </c>
      <c r="K9" s="219">
        <f>J9*A9</f>
        <v>1.078</v>
      </c>
      <c r="L9" s="239">
        <v>0.59</v>
      </c>
      <c r="M9" s="235">
        <f>L9*A9</f>
        <v>1.18</v>
      </c>
      <c r="N9" s="241">
        <v>0.56</v>
      </c>
      <c r="O9" s="219">
        <f>N9*A9</f>
        <v>1.12</v>
      </c>
      <c r="P9" s="243">
        <v>0.62</v>
      </c>
      <c r="Q9" s="235">
        <f aca="true" t="shared" si="0" ref="Q9:Q26">P9*A9</f>
        <v>1.24</v>
      </c>
      <c r="R9" s="245">
        <v>2</v>
      </c>
      <c r="S9" s="218">
        <v>0.25</v>
      </c>
      <c r="T9" s="218">
        <f>S9*R9</f>
        <v>0.5</v>
      </c>
      <c r="U9" s="218">
        <v>0.36</v>
      </c>
      <c r="V9" s="218">
        <f>U9*R9</f>
        <v>0.72</v>
      </c>
      <c r="W9" s="218">
        <v>0.25</v>
      </c>
      <c r="X9" s="218">
        <f>W9*R9</f>
        <v>0.5</v>
      </c>
      <c r="Y9" s="218">
        <v>0.33</v>
      </c>
      <c r="Z9" s="218">
        <f>Y9*R9</f>
        <v>0.66</v>
      </c>
      <c r="AA9" s="216">
        <v>2</v>
      </c>
      <c r="AB9" s="218">
        <v>0.15</v>
      </c>
      <c r="AC9" s="218">
        <f>AB9*AA9</f>
        <v>0.3</v>
      </c>
      <c r="AD9" s="218">
        <v>0.2</v>
      </c>
      <c r="AE9" s="218">
        <f>AD9*AA9</f>
        <v>0.4</v>
      </c>
      <c r="AF9" s="218">
        <v>0.15</v>
      </c>
      <c r="AG9" s="218">
        <f>AF9*AA9</f>
        <v>0.3</v>
      </c>
      <c r="AH9" s="218">
        <v>0.15</v>
      </c>
      <c r="AI9" s="218">
        <f>AH9*AA9</f>
        <v>0.3</v>
      </c>
    </row>
    <row r="10" spans="1:35" s="16" customFormat="1" ht="18.75">
      <c r="A10" s="49">
        <v>3</v>
      </c>
      <c r="B10" s="49">
        <v>0.4</v>
      </c>
      <c r="C10" s="152">
        <f aca="true" t="shared" si="1" ref="C10:C26">B10*A10</f>
        <v>1.2000000000000002</v>
      </c>
      <c r="D10" s="222">
        <v>0.44</v>
      </c>
      <c r="E10" s="230">
        <f aca="true" t="shared" si="2" ref="E10:E26">D10*A10</f>
        <v>1.32</v>
      </c>
      <c r="F10" s="225">
        <v>0.71</v>
      </c>
      <c r="G10" s="80">
        <f aca="true" t="shared" si="3" ref="G10:G26">F10*A10</f>
        <v>2.13</v>
      </c>
      <c r="H10" s="232">
        <v>0.781</v>
      </c>
      <c r="I10" s="228">
        <f aca="true" t="shared" si="4" ref="I10:I26">H10*A10</f>
        <v>2.343</v>
      </c>
      <c r="J10" s="225">
        <v>0.539</v>
      </c>
      <c r="K10" s="151">
        <f aca="true" t="shared" si="5" ref="K10:K26">J10*A10</f>
        <v>1.617</v>
      </c>
      <c r="L10" s="238">
        <v>0.59</v>
      </c>
      <c r="M10" s="228">
        <f aca="true" t="shared" si="6" ref="M10:M26">L10*A10</f>
        <v>1.77</v>
      </c>
      <c r="N10" s="240">
        <v>0.56</v>
      </c>
      <c r="O10" s="151">
        <f aca="true" t="shared" si="7" ref="O10:O26">N10*A10</f>
        <v>1.6800000000000002</v>
      </c>
      <c r="P10" s="242">
        <v>0.62</v>
      </c>
      <c r="Q10" s="228">
        <f t="shared" si="0"/>
        <v>1.8599999999999999</v>
      </c>
      <c r="R10" s="244">
        <v>3</v>
      </c>
      <c r="S10" s="80">
        <v>0.25</v>
      </c>
      <c r="T10" s="80">
        <f aca="true" t="shared" si="8" ref="T10:T26">S10*R10</f>
        <v>0.75</v>
      </c>
      <c r="U10" s="80">
        <v>0.36</v>
      </c>
      <c r="V10" s="80">
        <f aca="true" t="shared" si="9" ref="V10:V26">U10*R10</f>
        <v>1.08</v>
      </c>
      <c r="W10" s="80">
        <v>0.25</v>
      </c>
      <c r="X10" s="80">
        <f aca="true" t="shared" si="10" ref="X10:X26">W10*R10</f>
        <v>0.75</v>
      </c>
      <c r="Y10" s="80">
        <v>0.33</v>
      </c>
      <c r="Z10" s="80">
        <f aca="true" t="shared" si="11" ref="Z10:Z26">Y10*R10</f>
        <v>0.99</v>
      </c>
      <c r="AA10" s="49">
        <v>3</v>
      </c>
      <c r="AB10" s="80">
        <v>0.15</v>
      </c>
      <c r="AC10" s="80">
        <f aca="true" t="shared" si="12" ref="AC10:AC26">AB10*AA10</f>
        <v>0.44999999999999996</v>
      </c>
      <c r="AD10" s="80">
        <v>0.2</v>
      </c>
      <c r="AE10" s="80">
        <f aca="true" t="shared" si="13" ref="AE10:AE26">AD10*AA10</f>
        <v>0.6000000000000001</v>
      </c>
      <c r="AF10" s="80">
        <v>0.15</v>
      </c>
      <c r="AG10" s="80">
        <f aca="true" t="shared" si="14" ref="AG10:AG26">AF10*AA10</f>
        <v>0.44999999999999996</v>
      </c>
      <c r="AH10" s="80">
        <v>0.15</v>
      </c>
      <c r="AI10" s="80">
        <f aca="true" t="shared" si="15" ref="AI10:AI26">AH10*AA10</f>
        <v>0.44999999999999996</v>
      </c>
    </row>
    <row r="11" spans="1:35" s="220" customFormat="1" ht="18.75">
      <c r="A11" s="216">
        <v>4</v>
      </c>
      <c r="B11" s="216">
        <v>0.4</v>
      </c>
      <c r="C11" s="217">
        <f t="shared" si="1"/>
        <v>1.6</v>
      </c>
      <c r="D11" s="223">
        <v>0.44</v>
      </c>
      <c r="E11" s="229">
        <f t="shared" si="2"/>
        <v>1.76</v>
      </c>
      <c r="F11" s="226">
        <v>0.71</v>
      </c>
      <c r="G11" s="218">
        <f t="shared" si="3"/>
        <v>2.84</v>
      </c>
      <c r="H11" s="233">
        <v>0.781</v>
      </c>
      <c r="I11" s="235">
        <f t="shared" si="4"/>
        <v>3.124</v>
      </c>
      <c r="J11" s="226">
        <v>0.539</v>
      </c>
      <c r="K11" s="219">
        <f t="shared" si="5"/>
        <v>2.156</v>
      </c>
      <c r="L11" s="239">
        <v>0.59</v>
      </c>
      <c r="M11" s="235">
        <f t="shared" si="6"/>
        <v>2.36</v>
      </c>
      <c r="N11" s="241">
        <v>0.56</v>
      </c>
      <c r="O11" s="219">
        <f t="shared" si="7"/>
        <v>2.24</v>
      </c>
      <c r="P11" s="243">
        <v>0.62</v>
      </c>
      <c r="Q11" s="235">
        <f t="shared" si="0"/>
        <v>2.48</v>
      </c>
      <c r="R11" s="245">
        <v>4</v>
      </c>
      <c r="S11" s="218">
        <v>0.25</v>
      </c>
      <c r="T11" s="218">
        <f t="shared" si="8"/>
        <v>1</v>
      </c>
      <c r="U11" s="218">
        <v>0.36</v>
      </c>
      <c r="V11" s="218">
        <f t="shared" si="9"/>
        <v>1.44</v>
      </c>
      <c r="W11" s="218">
        <v>0.25</v>
      </c>
      <c r="X11" s="218">
        <f t="shared" si="10"/>
        <v>1</v>
      </c>
      <c r="Y11" s="218">
        <v>0.33</v>
      </c>
      <c r="Z11" s="218">
        <f t="shared" si="11"/>
        <v>1.32</v>
      </c>
      <c r="AA11" s="216">
        <v>4</v>
      </c>
      <c r="AB11" s="218">
        <v>0.15</v>
      </c>
      <c r="AC11" s="218">
        <f t="shared" si="12"/>
        <v>0.6</v>
      </c>
      <c r="AD11" s="218">
        <v>0.2</v>
      </c>
      <c r="AE11" s="218">
        <f t="shared" si="13"/>
        <v>0.8</v>
      </c>
      <c r="AF11" s="218">
        <v>0.15</v>
      </c>
      <c r="AG11" s="218">
        <f t="shared" si="14"/>
        <v>0.6</v>
      </c>
      <c r="AH11" s="218">
        <v>0.15</v>
      </c>
      <c r="AI11" s="218">
        <f t="shared" si="15"/>
        <v>0.6</v>
      </c>
    </row>
    <row r="12" spans="1:35" s="16" customFormat="1" ht="18.75">
      <c r="A12" s="49">
        <v>5</v>
      </c>
      <c r="B12" s="49">
        <v>0.4</v>
      </c>
      <c r="C12" s="152">
        <f t="shared" si="1"/>
        <v>2</v>
      </c>
      <c r="D12" s="222">
        <v>0.44</v>
      </c>
      <c r="E12" s="230">
        <f t="shared" si="2"/>
        <v>2.2</v>
      </c>
      <c r="F12" s="225">
        <v>0.71</v>
      </c>
      <c r="G12" s="80">
        <f t="shared" si="3"/>
        <v>3.55</v>
      </c>
      <c r="H12" s="232">
        <v>0.781</v>
      </c>
      <c r="I12" s="228">
        <f t="shared" si="4"/>
        <v>3.9050000000000002</v>
      </c>
      <c r="J12" s="225">
        <v>0.539</v>
      </c>
      <c r="K12" s="151">
        <f t="shared" si="5"/>
        <v>2.6950000000000003</v>
      </c>
      <c r="L12" s="238">
        <v>0.59</v>
      </c>
      <c r="M12" s="228">
        <f t="shared" si="6"/>
        <v>2.9499999999999997</v>
      </c>
      <c r="N12" s="240">
        <v>0.56</v>
      </c>
      <c r="O12" s="151">
        <f t="shared" si="7"/>
        <v>2.8000000000000003</v>
      </c>
      <c r="P12" s="242">
        <v>0.62</v>
      </c>
      <c r="Q12" s="228">
        <f t="shared" si="0"/>
        <v>3.1</v>
      </c>
      <c r="R12" s="244">
        <v>5</v>
      </c>
      <c r="S12" s="80">
        <v>0.25</v>
      </c>
      <c r="T12" s="80">
        <f t="shared" si="8"/>
        <v>1.25</v>
      </c>
      <c r="U12" s="80">
        <v>0.36</v>
      </c>
      <c r="V12" s="80">
        <f t="shared" si="9"/>
        <v>1.7999999999999998</v>
      </c>
      <c r="W12" s="80">
        <v>0.25</v>
      </c>
      <c r="X12" s="80">
        <f t="shared" si="10"/>
        <v>1.25</v>
      </c>
      <c r="Y12" s="80">
        <v>0.33</v>
      </c>
      <c r="Z12" s="80">
        <f t="shared" si="11"/>
        <v>1.6500000000000001</v>
      </c>
      <c r="AA12" s="49">
        <v>5</v>
      </c>
      <c r="AB12" s="80">
        <v>0.15</v>
      </c>
      <c r="AC12" s="80">
        <f t="shared" si="12"/>
        <v>0.75</v>
      </c>
      <c r="AD12" s="80">
        <v>0.2</v>
      </c>
      <c r="AE12" s="80">
        <f t="shared" si="13"/>
        <v>1</v>
      </c>
      <c r="AF12" s="80">
        <v>0.15</v>
      </c>
      <c r="AG12" s="80">
        <f t="shared" si="14"/>
        <v>0.75</v>
      </c>
      <c r="AH12" s="80">
        <v>0.15</v>
      </c>
      <c r="AI12" s="80">
        <f t="shared" si="15"/>
        <v>0.75</v>
      </c>
    </row>
    <row r="13" spans="1:35" s="220" customFormat="1" ht="18.75">
      <c r="A13" s="216">
        <v>6</v>
      </c>
      <c r="B13" s="216">
        <v>0.4</v>
      </c>
      <c r="C13" s="217">
        <f t="shared" si="1"/>
        <v>2.4000000000000004</v>
      </c>
      <c r="D13" s="223">
        <v>0.44</v>
      </c>
      <c r="E13" s="229">
        <f t="shared" si="2"/>
        <v>2.64</v>
      </c>
      <c r="F13" s="226">
        <v>0.71</v>
      </c>
      <c r="G13" s="218">
        <f t="shared" si="3"/>
        <v>4.26</v>
      </c>
      <c r="H13" s="233">
        <v>0.781</v>
      </c>
      <c r="I13" s="235">
        <f t="shared" si="4"/>
        <v>4.686</v>
      </c>
      <c r="J13" s="226">
        <v>0.539</v>
      </c>
      <c r="K13" s="219">
        <f t="shared" si="5"/>
        <v>3.234</v>
      </c>
      <c r="L13" s="239">
        <v>0.59</v>
      </c>
      <c r="M13" s="235">
        <f t="shared" si="6"/>
        <v>3.54</v>
      </c>
      <c r="N13" s="241">
        <v>0.56</v>
      </c>
      <c r="O13" s="219">
        <f t="shared" si="7"/>
        <v>3.3600000000000003</v>
      </c>
      <c r="P13" s="243">
        <v>0.62</v>
      </c>
      <c r="Q13" s="235">
        <f t="shared" si="0"/>
        <v>3.7199999999999998</v>
      </c>
      <c r="R13" s="245">
        <v>6</v>
      </c>
      <c r="S13" s="218">
        <v>0.25</v>
      </c>
      <c r="T13" s="218">
        <f t="shared" si="8"/>
        <v>1.5</v>
      </c>
      <c r="U13" s="218">
        <v>0.36</v>
      </c>
      <c r="V13" s="218">
        <f t="shared" si="9"/>
        <v>2.16</v>
      </c>
      <c r="W13" s="218">
        <v>0.25</v>
      </c>
      <c r="X13" s="218">
        <f t="shared" si="10"/>
        <v>1.5</v>
      </c>
      <c r="Y13" s="218">
        <v>0.33</v>
      </c>
      <c r="Z13" s="218">
        <f t="shared" si="11"/>
        <v>1.98</v>
      </c>
      <c r="AA13" s="216">
        <v>6</v>
      </c>
      <c r="AB13" s="218">
        <v>0.15</v>
      </c>
      <c r="AC13" s="218">
        <f t="shared" si="12"/>
        <v>0.8999999999999999</v>
      </c>
      <c r="AD13" s="218">
        <v>0.2</v>
      </c>
      <c r="AE13" s="218">
        <f t="shared" si="13"/>
        <v>1.2000000000000002</v>
      </c>
      <c r="AF13" s="218">
        <v>0.15</v>
      </c>
      <c r="AG13" s="218">
        <f t="shared" si="14"/>
        <v>0.8999999999999999</v>
      </c>
      <c r="AH13" s="218">
        <v>0.15</v>
      </c>
      <c r="AI13" s="218">
        <f t="shared" si="15"/>
        <v>0.8999999999999999</v>
      </c>
    </row>
    <row r="14" spans="1:35" s="16" customFormat="1" ht="18.75">
      <c r="A14" s="49">
        <v>7</v>
      </c>
      <c r="B14" s="49">
        <v>0.4</v>
      </c>
      <c r="C14" s="152">
        <f t="shared" si="1"/>
        <v>2.8000000000000003</v>
      </c>
      <c r="D14" s="222">
        <v>0.44</v>
      </c>
      <c r="E14" s="230">
        <f t="shared" si="2"/>
        <v>3.08</v>
      </c>
      <c r="F14" s="225">
        <v>0.71</v>
      </c>
      <c r="G14" s="80">
        <f t="shared" si="3"/>
        <v>4.97</v>
      </c>
      <c r="H14" s="232">
        <v>0.781</v>
      </c>
      <c r="I14" s="228">
        <f t="shared" si="4"/>
        <v>5.4670000000000005</v>
      </c>
      <c r="J14" s="225">
        <v>0.539</v>
      </c>
      <c r="K14" s="151">
        <f t="shared" si="5"/>
        <v>3.773</v>
      </c>
      <c r="L14" s="238">
        <v>0.59</v>
      </c>
      <c r="M14" s="228">
        <f t="shared" si="6"/>
        <v>4.13</v>
      </c>
      <c r="N14" s="240">
        <v>0.56</v>
      </c>
      <c r="O14" s="151">
        <f t="shared" si="7"/>
        <v>3.9200000000000004</v>
      </c>
      <c r="P14" s="242">
        <v>0.62</v>
      </c>
      <c r="Q14" s="228">
        <f t="shared" si="0"/>
        <v>4.34</v>
      </c>
      <c r="R14" s="244">
        <v>7</v>
      </c>
      <c r="S14" s="80">
        <v>0.25</v>
      </c>
      <c r="T14" s="80">
        <f t="shared" si="8"/>
        <v>1.75</v>
      </c>
      <c r="U14" s="80">
        <v>0.36</v>
      </c>
      <c r="V14" s="80">
        <f t="shared" si="9"/>
        <v>2.52</v>
      </c>
      <c r="W14" s="80">
        <v>0.25</v>
      </c>
      <c r="X14" s="80">
        <f t="shared" si="10"/>
        <v>1.75</v>
      </c>
      <c r="Y14" s="80">
        <v>0.33</v>
      </c>
      <c r="Z14" s="80">
        <f t="shared" si="11"/>
        <v>2.31</v>
      </c>
      <c r="AA14" s="49">
        <v>7</v>
      </c>
      <c r="AB14" s="80">
        <v>0.15</v>
      </c>
      <c r="AC14" s="80">
        <f t="shared" si="12"/>
        <v>1.05</v>
      </c>
      <c r="AD14" s="80">
        <v>0.2</v>
      </c>
      <c r="AE14" s="80">
        <f t="shared" si="13"/>
        <v>1.4000000000000001</v>
      </c>
      <c r="AF14" s="80">
        <v>0.15</v>
      </c>
      <c r="AG14" s="80">
        <f t="shared" si="14"/>
        <v>1.05</v>
      </c>
      <c r="AH14" s="80">
        <v>0.15</v>
      </c>
      <c r="AI14" s="80">
        <f t="shared" si="15"/>
        <v>1.05</v>
      </c>
    </row>
    <row r="15" spans="1:35" s="220" customFormat="1" ht="18.75">
      <c r="A15" s="216">
        <v>8</v>
      </c>
      <c r="B15" s="216">
        <v>0.4</v>
      </c>
      <c r="C15" s="217">
        <f t="shared" si="1"/>
        <v>3.2</v>
      </c>
      <c r="D15" s="223">
        <v>0.44</v>
      </c>
      <c r="E15" s="229">
        <f t="shared" si="2"/>
        <v>3.52</v>
      </c>
      <c r="F15" s="226">
        <v>0.71</v>
      </c>
      <c r="G15" s="218">
        <f t="shared" si="3"/>
        <v>5.68</v>
      </c>
      <c r="H15" s="233">
        <v>0.781</v>
      </c>
      <c r="I15" s="235">
        <f t="shared" si="4"/>
        <v>6.248</v>
      </c>
      <c r="J15" s="226">
        <v>0.539</v>
      </c>
      <c r="K15" s="219">
        <f t="shared" si="5"/>
        <v>4.312</v>
      </c>
      <c r="L15" s="239">
        <v>0.59</v>
      </c>
      <c r="M15" s="235">
        <f t="shared" si="6"/>
        <v>4.72</v>
      </c>
      <c r="N15" s="241">
        <v>0.56</v>
      </c>
      <c r="O15" s="219">
        <f t="shared" si="7"/>
        <v>4.48</v>
      </c>
      <c r="P15" s="243">
        <v>0.62</v>
      </c>
      <c r="Q15" s="235">
        <f t="shared" si="0"/>
        <v>4.96</v>
      </c>
      <c r="R15" s="245">
        <v>8</v>
      </c>
      <c r="S15" s="218">
        <v>0.25</v>
      </c>
      <c r="T15" s="218">
        <f t="shared" si="8"/>
        <v>2</v>
      </c>
      <c r="U15" s="218">
        <v>0.36</v>
      </c>
      <c r="V15" s="218">
        <f t="shared" si="9"/>
        <v>2.88</v>
      </c>
      <c r="W15" s="218">
        <v>0.25</v>
      </c>
      <c r="X15" s="218">
        <f t="shared" si="10"/>
        <v>2</v>
      </c>
      <c r="Y15" s="218">
        <v>0.33</v>
      </c>
      <c r="Z15" s="218">
        <f t="shared" si="11"/>
        <v>2.64</v>
      </c>
      <c r="AA15" s="216">
        <v>8</v>
      </c>
      <c r="AB15" s="218">
        <v>0.15</v>
      </c>
      <c r="AC15" s="218">
        <f t="shared" si="12"/>
        <v>1.2</v>
      </c>
      <c r="AD15" s="218">
        <v>0.2</v>
      </c>
      <c r="AE15" s="218">
        <f t="shared" si="13"/>
        <v>1.6</v>
      </c>
      <c r="AF15" s="218">
        <v>0.15</v>
      </c>
      <c r="AG15" s="218">
        <f t="shared" si="14"/>
        <v>1.2</v>
      </c>
      <c r="AH15" s="218">
        <v>0.15</v>
      </c>
      <c r="AI15" s="218">
        <f t="shared" si="15"/>
        <v>1.2</v>
      </c>
    </row>
    <row r="16" spans="1:35" s="16" customFormat="1" ht="18.75">
      <c r="A16" s="49">
        <v>9</v>
      </c>
      <c r="B16" s="49">
        <v>0.4</v>
      </c>
      <c r="C16" s="152">
        <f t="shared" si="1"/>
        <v>3.6</v>
      </c>
      <c r="D16" s="222">
        <v>0.44</v>
      </c>
      <c r="E16" s="230">
        <f t="shared" si="2"/>
        <v>3.96</v>
      </c>
      <c r="F16" s="225">
        <v>0.71</v>
      </c>
      <c r="G16" s="80">
        <f t="shared" si="3"/>
        <v>6.39</v>
      </c>
      <c r="H16" s="232">
        <v>0.781</v>
      </c>
      <c r="I16" s="228">
        <f t="shared" si="4"/>
        <v>7.029</v>
      </c>
      <c r="J16" s="225">
        <v>0.539</v>
      </c>
      <c r="K16" s="151">
        <f t="shared" si="5"/>
        <v>4.851</v>
      </c>
      <c r="L16" s="238">
        <v>0.59</v>
      </c>
      <c r="M16" s="228">
        <f t="shared" si="6"/>
        <v>5.31</v>
      </c>
      <c r="N16" s="240">
        <v>0.56</v>
      </c>
      <c r="O16" s="151">
        <f t="shared" si="7"/>
        <v>5.040000000000001</v>
      </c>
      <c r="P16" s="242">
        <v>0.62</v>
      </c>
      <c r="Q16" s="228">
        <f t="shared" si="0"/>
        <v>5.58</v>
      </c>
      <c r="R16" s="244">
        <v>9</v>
      </c>
      <c r="S16" s="80">
        <v>0.25</v>
      </c>
      <c r="T16" s="80">
        <f t="shared" si="8"/>
        <v>2.25</v>
      </c>
      <c r="U16" s="80">
        <v>0.36</v>
      </c>
      <c r="V16" s="80">
        <f t="shared" si="9"/>
        <v>3.2399999999999998</v>
      </c>
      <c r="W16" s="80">
        <v>0.25</v>
      </c>
      <c r="X16" s="80">
        <f t="shared" si="10"/>
        <v>2.25</v>
      </c>
      <c r="Y16" s="80">
        <v>0.33</v>
      </c>
      <c r="Z16" s="80">
        <f t="shared" si="11"/>
        <v>2.97</v>
      </c>
      <c r="AA16" s="49">
        <v>9</v>
      </c>
      <c r="AB16" s="80">
        <v>0.15</v>
      </c>
      <c r="AC16" s="80">
        <f t="shared" si="12"/>
        <v>1.3499999999999999</v>
      </c>
      <c r="AD16" s="80">
        <v>0.2</v>
      </c>
      <c r="AE16" s="80">
        <f t="shared" si="13"/>
        <v>1.8</v>
      </c>
      <c r="AF16" s="80">
        <v>0.15</v>
      </c>
      <c r="AG16" s="80">
        <f t="shared" si="14"/>
        <v>1.3499999999999999</v>
      </c>
      <c r="AH16" s="80">
        <v>0.15</v>
      </c>
      <c r="AI16" s="80">
        <f t="shared" si="15"/>
        <v>1.3499999999999999</v>
      </c>
    </row>
    <row r="17" spans="1:35" s="220" customFormat="1" ht="18.75">
      <c r="A17" s="216">
        <v>10</v>
      </c>
      <c r="B17" s="216">
        <v>0.4</v>
      </c>
      <c r="C17" s="217">
        <f t="shared" si="1"/>
        <v>4</v>
      </c>
      <c r="D17" s="223">
        <v>0.44</v>
      </c>
      <c r="E17" s="229">
        <f t="shared" si="2"/>
        <v>4.4</v>
      </c>
      <c r="F17" s="226">
        <v>0.71</v>
      </c>
      <c r="G17" s="218">
        <f t="shared" si="3"/>
        <v>7.1</v>
      </c>
      <c r="H17" s="233">
        <v>0.781</v>
      </c>
      <c r="I17" s="235">
        <f t="shared" si="4"/>
        <v>7.8100000000000005</v>
      </c>
      <c r="J17" s="226">
        <v>0.539</v>
      </c>
      <c r="K17" s="219">
        <f t="shared" si="5"/>
        <v>5.390000000000001</v>
      </c>
      <c r="L17" s="239">
        <v>0.59</v>
      </c>
      <c r="M17" s="235">
        <f t="shared" si="6"/>
        <v>5.8999999999999995</v>
      </c>
      <c r="N17" s="241">
        <v>0.56</v>
      </c>
      <c r="O17" s="219">
        <f t="shared" si="7"/>
        <v>5.6000000000000005</v>
      </c>
      <c r="P17" s="243">
        <v>0.62</v>
      </c>
      <c r="Q17" s="235">
        <f t="shared" si="0"/>
        <v>6.2</v>
      </c>
      <c r="R17" s="245">
        <v>10</v>
      </c>
      <c r="S17" s="218">
        <v>0.25</v>
      </c>
      <c r="T17" s="218">
        <f t="shared" si="8"/>
        <v>2.5</v>
      </c>
      <c r="U17" s="218">
        <v>0.36</v>
      </c>
      <c r="V17" s="218">
        <f t="shared" si="9"/>
        <v>3.5999999999999996</v>
      </c>
      <c r="W17" s="218">
        <v>0.25</v>
      </c>
      <c r="X17" s="218">
        <f t="shared" si="10"/>
        <v>2.5</v>
      </c>
      <c r="Y17" s="218">
        <v>0.33</v>
      </c>
      <c r="Z17" s="218">
        <f t="shared" si="11"/>
        <v>3.3000000000000003</v>
      </c>
      <c r="AA17" s="216">
        <v>10</v>
      </c>
      <c r="AB17" s="218">
        <v>0.15</v>
      </c>
      <c r="AC17" s="218">
        <f t="shared" si="12"/>
        <v>1.5</v>
      </c>
      <c r="AD17" s="218">
        <v>0.2</v>
      </c>
      <c r="AE17" s="218">
        <f t="shared" si="13"/>
        <v>2</v>
      </c>
      <c r="AF17" s="218">
        <v>0.15</v>
      </c>
      <c r="AG17" s="218">
        <f t="shared" si="14"/>
        <v>1.5</v>
      </c>
      <c r="AH17" s="218">
        <v>0.15</v>
      </c>
      <c r="AI17" s="218">
        <f t="shared" si="15"/>
        <v>1.5</v>
      </c>
    </row>
    <row r="18" spans="1:35" s="16" customFormat="1" ht="18.75">
      <c r="A18" s="49">
        <v>20</v>
      </c>
      <c r="B18" s="49">
        <v>0.4</v>
      </c>
      <c r="C18" s="152">
        <f t="shared" si="1"/>
        <v>8</v>
      </c>
      <c r="D18" s="222">
        <v>0.44</v>
      </c>
      <c r="E18" s="230">
        <f t="shared" si="2"/>
        <v>8.8</v>
      </c>
      <c r="F18" s="225">
        <v>0.71</v>
      </c>
      <c r="G18" s="80">
        <f t="shared" si="3"/>
        <v>14.2</v>
      </c>
      <c r="H18" s="232">
        <v>0.781</v>
      </c>
      <c r="I18" s="228">
        <f t="shared" si="4"/>
        <v>15.620000000000001</v>
      </c>
      <c r="J18" s="225">
        <v>0.539</v>
      </c>
      <c r="K18" s="151">
        <f t="shared" si="5"/>
        <v>10.780000000000001</v>
      </c>
      <c r="L18" s="238">
        <v>0.59</v>
      </c>
      <c r="M18" s="228">
        <f t="shared" si="6"/>
        <v>11.799999999999999</v>
      </c>
      <c r="N18" s="240">
        <v>0.56</v>
      </c>
      <c r="O18" s="151">
        <f t="shared" si="7"/>
        <v>11.200000000000001</v>
      </c>
      <c r="P18" s="242">
        <v>0.62</v>
      </c>
      <c r="Q18" s="228">
        <f t="shared" si="0"/>
        <v>12.4</v>
      </c>
      <c r="R18" s="244">
        <v>20</v>
      </c>
      <c r="S18" s="80">
        <v>0.25</v>
      </c>
      <c r="T18" s="80">
        <f t="shared" si="8"/>
        <v>5</v>
      </c>
      <c r="U18" s="80">
        <v>0.36</v>
      </c>
      <c r="V18" s="80">
        <f t="shared" si="9"/>
        <v>7.199999999999999</v>
      </c>
      <c r="W18" s="80">
        <v>0.25</v>
      </c>
      <c r="X18" s="80">
        <f t="shared" si="10"/>
        <v>5</v>
      </c>
      <c r="Y18" s="80">
        <v>0.33</v>
      </c>
      <c r="Z18" s="80">
        <f t="shared" si="11"/>
        <v>6.6000000000000005</v>
      </c>
      <c r="AA18" s="49">
        <v>20</v>
      </c>
      <c r="AB18" s="80">
        <v>0.15</v>
      </c>
      <c r="AC18" s="80">
        <f t="shared" si="12"/>
        <v>3</v>
      </c>
      <c r="AD18" s="80">
        <v>0.2</v>
      </c>
      <c r="AE18" s="80">
        <f t="shared" si="13"/>
        <v>4</v>
      </c>
      <c r="AF18" s="80">
        <v>0.15</v>
      </c>
      <c r="AG18" s="80">
        <f t="shared" si="14"/>
        <v>3</v>
      </c>
      <c r="AH18" s="80">
        <v>0.15</v>
      </c>
      <c r="AI18" s="80">
        <f t="shared" si="15"/>
        <v>3</v>
      </c>
    </row>
    <row r="19" spans="1:35" s="220" customFormat="1" ht="18.75">
      <c r="A19" s="216">
        <v>30</v>
      </c>
      <c r="B19" s="216">
        <v>0.4</v>
      </c>
      <c r="C19" s="217">
        <f t="shared" si="1"/>
        <v>12</v>
      </c>
      <c r="D19" s="223">
        <v>0.44</v>
      </c>
      <c r="E19" s="229">
        <f t="shared" si="2"/>
        <v>13.2</v>
      </c>
      <c r="F19" s="226">
        <v>0.71</v>
      </c>
      <c r="G19" s="218">
        <f t="shared" si="3"/>
        <v>21.299999999999997</v>
      </c>
      <c r="H19" s="233">
        <v>0.781</v>
      </c>
      <c r="I19" s="235">
        <f t="shared" si="4"/>
        <v>23.43</v>
      </c>
      <c r="J19" s="226">
        <v>0.539</v>
      </c>
      <c r="K19" s="219">
        <f t="shared" si="5"/>
        <v>16.17</v>
      </c>
      <c r="L19" s="239">
        <v>0.59</v>
      </c>
      <c r="M19" s="235">
        <f t="shared" si="6"/>
        <v>17.7</v>
      </c>
      <c r="N19" s="241">
        <v>0.56</v>
      </c>
      <c r="O19" s="219">
        <f t="shared" si="7"/>
        <v>16.8</v>
      </c>
      <c r="P19" s="243">
        <v>0.62</v>
      </c>
      <c r="Q19" s="235">
        <f t="shared" si="0"/>
        <v>18.6</v>
      </c>
      <c r="R19" s="245">
        <v>30</v>
      </c>
      <c r="S19" s="218">
        <v>0.25</v>
      </c>
      <c r="T19" s="218">
        <f t="shared" si="8"/>
        <v>7.5</v>
      </c>
      <c r="U19" s="218">
        <v>0.36</v>
      </c>
      <c r="V19" s="218">
        <f t="shared" si="9"/>
        <v>10.799999999999999</v>
      </c>
      <c r="W19" s="218">
        <v>0.25</v>
      </c>
      <c r="X19" s="218">
        <f t="shared" si="10"/>
        <v>7.5</v>
      </c>
      <c r="Y19" s="218">
        <v>0.33</v>
      </c>
      <c r="Z19" s="218">
        <f t="shared" si="11"/>
        <v>9.9</v>
      </c>
      <c r="AA19" s="216">
        <v>30</v>
      </c>
      <c r="AB19" s="218">
        <v>0.15</v>
      </c>
      <c r="AC19" s="218">
        <f t="shared" si="12"/>
        <v>4.5</v>
      </c>
      <c r="AD19" s="218">
        <v>0.2</v>
      </c>
      <c r="AE19" s="218">
        <f t="shared" si="13"/>
        <v>6</v>
      </c>
      <c r="AF19" s="218">
        <v>0.15</v>
      </c>
      <c r="AG19" s="218">
        <f t="shared" si="14"/>
        <v>4.5</v>
      </c>
      <c r="AH19" s="218">
        <v>0.15</v>
      </c>
      <c r="AI19" s="218">
        <f t="shared" si="15"/>
        <v>4.5</v>
      </c>
    </row>
    <row r="20" spans="1:35" s="16" customFormat="1" ht="18.75">
      <c r="A20" s="49">
        <v>40</v>
      </c>
      <c r="B20" s="49">
        <v>0.4</v>
      </c>
      <c r="C20" s="152">
        <f t="shared" si="1"/>
        <v>16</v>
      </c>
      <c r="D20" s="222">
        <v>0.44</v>
      </c>
      <c r="E20" s="230">
        <f t="shared" si="2"/>
        <v>17.6</v>
      </c>
      <c r="F20" s="225">
        <v>0.71</v>
      </c>
      <c r="G20" s="80">
        <f t="shared" si="3"/>
        <v>28.4</v>
      </c>
      <c r="H20" s="232">
        <v>0.781</v>
      </c>
      <c r="I20" s="228">
        <f t="shared" si="4"/>
        <v>31.240000000000002</v>
      </c>
      <c r="J20" s="225">
        <v>0.539</v>
      </c>
      <c r="K20" s="151">
        <f t="shared" si="5"/>
        <v>21.560000000000002</v>
      </c>
      <c r="L20" s="238">
        <v>0.59</v>
      </c>
      <c r="M20" s="228">
        <f t="shared" si="6"/>
        <v>23.599999999999998</v>
      </c>
      <c r="N20" s="240">
        <v>0.56</v>
      </c>
      <c r="O20" s="151">
        <f t="shared" si="7"/>
        <v>22.400000000000002</v>
      </c>
      <c r="P20" s="242">
        <v>0.62</v>
      </c>
      <c r="Q20" s="228">
        <f t="shared" si="0"/>
        <v>24.8</v>
      </c>
      <c r="R20" s="244">
        <v>40</v>
      </c>
      <c r="S20" s="80">
        <v>0.25</v>
      </c>
      <c r="T20" s="80">
        <f t="shared" si="8"/>
        <v>10</v>
      </c>
      <c r="U20" s="80">
        <v>0.36</v>
      </c>
      <c r="V20" s="80">
        <f t="shared" si="9"/>
        <v>14.399999999999999</v>
      </c>
      <c r="W20" s="80">
        <v>0.25</v>
      </c>
      <c r="X20" s="80">
        <f t="shared" si="10"/>
        <v>10</v>
      </c>
      <c r="Y20" s="80">
        <v>0.33</v>
      </c>
      <c r="Z20" s="80">
        <f t="shared" si="11"/>
        <v>13.200000000000001</v>
      </c>
      <c r="AA20" s="49">
        <v>40</v>
      </c>
      <c r="AB20" s="80">
        <v>0.15</v>
      </c>
      <c r="AC20" s="80">
        <f t="shared" si="12"/>
        <v>6</v>
      </c>
      <c r="AD20" s="80">
        <v>0.2</v>
      </c>
      <c r="AE20" s="80">
        <f t="shared" si="13"/>
        <v>8</v>
      </c>
      <c r="AF20" s="80">
        <v>0.15</v>
      </c>
      <c r="AG20" s="80">
        <f t="shared" si="14"/>
        <v>6</v>
      </c>
      <c r="AH20" s="80">
        <v>0.15</v>
      </c>
      <c r="AI20" s="80">
        <f t="shared" si="15"/>
        <v>6</v>
      </c>
    </row>
    <row r="21" spans="1:35" s="220" customFormat="1" ht="18.75">
      <c r="A21" s="216">
        <v>50</v>
      </c>
      <c r="B21" s="216">
        <v>0.4</v>
      </c>
      <c r="C21" s="217">
        <f t="shared" si="1"/>
        <v>20</v>
      </c>
      <c r="D21" s="223">
        <v>0.44</v>
      </c>
      <c r="E21" s="229">
        <f t="shared" si="2"/>
        <v>22</v>
      </c>
      <c r="F21" s="226">
        <v>0.71</v>
      </c>
      <c r="G21" s="218">
        <f t="shared" si="3"/>
        <v>35.5</v>
      </c>
      <c r="H21" s="233">
        <v>0.781</v>
      </c>
      <c r="I21" s="235">
        <f t="shared" si="4"/>
        <v>39.050000000000004</v>
      </c>
      <c r="J21" s="226">
        <v>0.539</v>
      </c>
      <c r="K21" s="219">
        <f t="shared" si="5"/>
        <v>26.950000000000003</v>
      </c>
      <c r="L21" s="239">
        <v>0.59</v>
      </c>
      <c r="M21" s="235">
        <f t="shared" si="6"/>
        <v>29.5</v>
      </c>
      <c r="N21" s="241">
        <v>0.56</v>
      </c>
      <c r="O21" s="219">
        <f t="shared" si="7"/>
        <v>28.000000000000004</v>
      </c>
      <c r="P21" s="243">
        <v>0.62</v>
      </c>
      <c r="Q21" s="235">
        <f t="shared" si="0"/>
        <v>31</v>
      </c>
      <c r="R21" s="245">
        <v>50</v>
      </c>
      <c r="S21" s="218">
        <v>0.25</v>
      </c>
      <c r="T21" s="218">
        <f t="shared" si="8"/>
        <v>12.5</v>
      </c>
      <c r="U21" s="218">
        <v>0.36</v>
      </c>
      <c r="V21" s="218">
        <f t="shared" si="9"/>
        <v>18</v>
      </c>
      <c r="W21" s="218">
        <v>0.25</v>
      </c>
      <c r="X21" s="218">
        <f t="shared" si="10"/>
        <v>12.5</v>
      </c>
      <c r="Y21" s="218">
        <v>0.33</v>
      </c>
      <c r="Z21" s="218">
        <f t="shared" si="11"/>
        <v>16.5</v>
      </c>
      <c r="AA21" s="216">
        <v>50</v>
      </c>
      <c r="AB21" s="218">
        <v>0.15</v>
      </c>
      <c r="AC21" s="218">
        <f t="shared" si="12"/>
        <v>7.5</v>
      </c>
      <c r="AD21" s="218">
        <v>0.2</v>
      </c>
      <c r="AE21" s="218">
        <f t="shared" si="13"/>
        <v>10</v>
      </c>
      <c r="AF21" s="218">
        <v>0.15</v>
      </c>
      <c r="AG21" s="218">
        <f t="shared" si="14"/>
        <v>7.5</v>
      </c>
      <c r="AH21" s="218">
        <v>0.15</v>
      </c>
      <c r="AI21" s="218">
        <f t="shared" si="15"/>
        <v>7.5</v>
      </c>
    </row>
    <row r="22" spans="1:35" s="16" customFormat="1" ht="18.75">
      <c r="A22" s="49">
        <v>60</v>
      </c>
      <c r="B22" s="49">
        <v>0.4</v>
      </c>
      <c r="C22" s="152">
        <f t="shared" si="1"/>
        <v>24</v>
      </c>
      <c r="D22" s="222">
        <v>0.44</v>
      </c>
      <c r="E22" s="230">
        <f t="shared" si="2"/>
        <v>26.4</v>
      </c>
      <c r="F22" s="225">
        <v>0.71</v>
      </c>
      <c r="G22" s="80">
        <f t="shared" si="3"/>
        <v>42.599999999999994</v>
      </c>
      <c r="H22" s="232">
        <v>0.781</v>
      </c>
      <c r="I22" s="228">
        <f t="shared" si="4"/>
        <v>46.86</v>
      </c>
      <c r="J22" s="225">
        <v>0.539</v>
      </c>
      <c r="K22" s="151">
        <f t="shared" si="5"/>
        <v>32.34</v>
      </c>
      <c r="L22" s="238">
        <v>0.59</v>
      </c>
      <c r="M22" s="228">
        <f t="shared" si="6"/>
        <v>35.4</v>
      </c>
      <c r="N22" s="240">
        <v>0.56</v>
      </c>
      <c r="O22" s="151">
        <f t="shared" si="7"/>
        <v>33.6</v>
      </c>
      <c r="P22" s="242">
        <v>0.62</v>
      </c>
      <c r="Q22" s="228">
        <f t="shared" si="0"/>
        <v>37.2</v>
      </c>
      <c r="R22" s="244">
        <v>60</v>
      </c>
      <c r="S22" s="80">
        <v>0.25</v>
      </c>
      <c r="T22" s="80">
        <f t="shared" si="8"/>
        <v>15</v>
      </c>
      <c r="U22" s="80">
        <v>0.36</v>
      </c>
      <c r="V22" s="80">
        <f t="shared" si="9"/>
        <v>21.599999999999998</v>
      </c>
      <c r="W22" s="80">
        <v>0.25</v>
      </c>
      <c r="X22" s="80">
        <f t="shared" si="10"/>
        <v>15</v>
      </c>
      <c r="Y22" s="80">
        <v>0.33</v>
      </c>
      <c r="Z22" s="80">
        <f t="shared" si="11"/>
        <v>19.8</v>
      </c>
      <c r="AA22" s="49">
        <v>60</v>
      </c>
      <c r="AB22" s="80">
        <v>0.15</v>
      </c>
      <c r="AC22" s="80">
        <f t="shared" si="12"/>
        <v>9</v>
      </c>
      <c r="AD22" s="80">
        <v>0.2</v>
      </c>
      <c r="AE22" s="80">
        <f t="shared" si="13"/>
        <v>12</v>
      </c>
      <c r="AF22" s="80">
        <v>0.15</v>
      </c>
      <c r="AG22" s="80">
        <f t="shared" si="14"/>
        <v>9</v>
      </c>
      <c r="AH22" s="80">
        <v>0.15</v>
      </c>
      <c r="AI22" s="80">
        <f t="shared" si="15"/>
        <v>9</v>
      </c>
    </row>
    <row r="23" spans="1:35" s="220" customFormat="1" ht="18.75">
      <c r="A23" s="216">
        <v>70</v>
      </c>
      <c r="B23" s="216">
        <v>0.4</v>
      </c>
      <c r="C23" s="217">
        <f t="shared" si="1"/>
        <v>28</v>
      </c>
      <c r="D23" s="223">
        <v>0.44</v>
      </c>
      <c r="E23" s="229">
        <f t="shared" si="2"/>
        <v>30.8</v>
      </c>
      <c r="F23" s="226">
        <v>0.71</v>
      </c>
      <c r="G23" s="218">
        <f t="shared" si="3"/>
        <v>49.699999999999996</v>
      </c>
      <c r="H23" s="233">
        <v>0.781</v>
      </c>
      <c r="I23" s="235">
        <f t="shared" si="4"/>
        <v>54.67</v>
      </c>
      <c r="J23" s="226">
        <v>0.539</v>
      </c>
      <c r="K23" s="219">
        <f t="shared" si="5"/>
        <v>37.730000000000004</v>
      </c>
      <c r="L23" s="239">
        <v>0.59</v>
      </c>
      <c r="M23" s="235">
        <f t="shared" si="6"/>
        <v>41.3</v>
      </c>
      <c r="N23" s="241">
        <v>0.56</v>
      </c>
      <c r="O23" s="219">
        <f t="shared" si="7"/>
        <v>39.2</v>
      </c>
      <c r="P23" s="243">
        <v>0.62</v>
      </c>
      <c r="Q23" s="235">
        <f t="shared" si="0"/>
        <v>43.4</v>
      </c>
      <c r="R23" s="245">
        <v>70</v>
      </c>
      <c r="S23" s="218">
        <v>0.25</v>
      </c>
      <c r="T23" s="218">
        <f t="shared" si="8"/>
        <v>17.5</v>
      </c>
      <c r="U23" s="218">
        <v>0.36</v>
      </c>
      <c r="V23" s="218">
        <f t="shared" si="9"/>
        <v>25.2</v>
      </c>
      <c r="W23" s="218">
        <v>0.25</v>
      </c>
      <c r="X23" s="218">
        <f t="shared" si="10"/>
        <v>17.5</v>
      </c>
      <c r="Y23" s="218">
        <v>0.33</v>
      </c>
      <c r="Z23" s="218">
        <f t="shared" si="11"/>
        <v>23.1</v>
      </c>
      <c r="AA23" s="216">
        <v>70</v>
      </c>
      <c r="AB23" s="218">
        <v>0.15</v>
      </c>
      <c r="AC23" s="218">
        <f t="shared" si="12"/>
        <v>10.5</v>
      </c>
      <c r="AD23" s="218">
        <v>0.2</v>
      </c>
      <c r="AE23" s="218">
        <f t="shared" si="13"/>
        <v>14</v>
      </c>
      <c r="AF23" s="218">
        <v>0.15</v>
      </c>
      <c r="AG23" s="218">
        <f t="shared" si="14"/>
        <v>10.5</v>
      </c>
      <c r="AH23" s="218">
        <v>0.15</v>
      </c>
      <c r="AI23" s="218">
        <f t="shared" si="15"/>
        <v>10.5</v>
      </c>
    </row>
    <row r="24" spans="1:35" s="16" customFormat="1" ht="18.75">
      <c r="A24" s="49">
        <v>80</v>
      </c>
      <c r="B24" s="49">
        <v>0.4</v>
      </c>
      <c r="C24" s="152">
        <f t="shared" si="1"/>
        <v>32</v>
      </c>
      <c r="D24" s="222">
        <v>0.44</v>
      </c>
      <c r="E24" s="230">
        <f t="shared" si="2"/>
        <v>35.2</v>
      </c>
      <c r="F24" s="225">
        <v>0.71</v>
      </c>
      <c r="G24" s="80">
        <f t="shared" si="3"/>
        <v>56.8</v>
      </c>
      <c r="H24" s="232">
        <v>0.781</v>
      </c>
      <c r="I24" s="228">
        <f t="shared" si="4"/>
        <v>62.480000000000004</v>
      </c>
      <c r="J24" s="225">
        <v>0.539</v>
      </c>
      <c r="K24" s="151">
        <f t="shared" si="5"/>
        <v>43.120000000000005</v>
      </c>
      <c r="L24" s="238">
        <v>0.59</v>
      </c>
      <c r="M24" s="228">
        <f t="shared" si="6"/>
        <v>47.199999999999996</v>
      </c>
      <c r="N24" s="240">
        <v>0.56</v>
      </c>
      <c r="O24" s="151">
        <f t="shared" si="7"/>
        <v>44.800000000000004</v>
      </c>
      <c r="P24" s="242">
        <v>0.62</v>
      </c>
      <c r="Q24" s="228">
        <f t="shared" si="0"/>
        <v>49.6</v>
      </c>
      <c r="R24" s="244">
        <v>80</v>
      </c>
      <c r="S24" s="80">
        <v>0.25</v>
      </c>
      <c r="T24" s="80">
        <f t="shared" si="8"/>
        <v>20</v>
      </c>
      <c r="U24" s="80">
        <v>0.36</v>
      </c>
      <c r="V24" s="80">
        <f t="shared" si="9"/>
        <v>28.799999999999997</v>
      </c>
      <c r="W24" s="80">
        <v>0.25</v>
      </c>
      <c r="X24" s="80">
        <f t="shared" si="10"/>
        <v>20</v>
      </c>
      <c r="Y24" s="80">
        <v>0.33</v>
      </c>
      <c r="Z24" s="80">
        <f t="shared" si="11"/>
        <v>26.400000000000002</v>
      </c>
      <c r="AA24" s="49">
        <v>80</v>
      </c>
      <c r="AB24" s="80">
        <v>0.15</v>
      </c>
      <c r="AC24" s="80">
        <f t="shared" si="12"/>
        <v>12</v>
      </c>
      <c r="AD24" s="80">
        <v>0.2</v>
      </c>
      <c r="AE24" s="80">
        <f t="shared" si="13"/>
        <v>16</v>
      </c>
      <c r="AF24" s="80">
        <v>0.15</v>
      </c>
      <c r="AG24" s="80">
        <f t="shared" si="14"/>
        <v>12</v>
      </c>
      <c r="AH24" s="80">
        <v>0.15</v>
      </c>
      <c r="AI24" s="80">
        <f t="shared" si="15"/>
        <v>12</v>
      </c>
    </row>
    <row r="25" spans="1:35" s="220" customFormat="1" ht="18.75">
      <c r="A25" s="216">
        <v>90</v>
      </c>
      <c r="B25" s="216">
        <v>0.4</v>
      </c>
      <c r="C25" s="217">
        <f t="shared" si="1"/>
        <v>36</v>
      </c>
      <c r="D25" s="223">
        <v>0.44</v>
      </c>
      <c r="E25" s="229">
        <f t="shared" si="2"/>
        <v>39.6</v>
      </c>
      <c r="F25" s="226">
        <v>0.71</v>
      </c>
      <c r="G25" s="218">
        <f t="shared" si="3"/>
        <v>63.9</v>
      </c>
      <c r="H25" s="233">
        <v>0.781</v>
      </c>
      <c r="I25" s="235">
        <f t="shared" si="4"/>
        <v>70.29</v>
      </c>
      <c r="J25" s="226">
        <v>0.539</v>
      </c>
      <c r="K25" s="219">
        <f t="shared" si="5"/>
        <v>48.510000000000005</v>
      </c>
      <c r="L25" s="239">
        <v>0.59</v>
      </c>
      <c r="M25" s="235">
        <f t="shared" si="6"/>
        <v>53.099999999999994</v>
      </c>
      <c r="N25" s="241">
        <v>0.56</v>
      </c>
      <c r="O25" s="219">
        <f t="shared" si="7"/>
        <v>50.400000000000006</v>
      </c>
      <c r="P25" s="243">
        <v>0.62</v>
      </c>
      <c r="Q25" s="235">
        <f t="shared" si="0"/>
        <v>55.8</v>
      </c>
      <c r="R25" s="245">
        <v>90</v>
      </c>
      <c r="S25" s="218">
        <v>0.25</v>
      </c>
      <c r="T25" s="218">
        <f t="shared" si="8"/>
        <v>22.5</v>
      </c>
      <c r="U25" s="218">
        <v>0.36</v>
      </c>
      <c r="V25" s="218">
        <f t="shared" si="9"/>
        <v>32.4</v>
      </c>
      <c r="W25" s="218">
        <v>0.25</v>
      </c>
      <c r="X25" s="218">
        <f t="shared" si="10"/>
        <v>22.5</v>
      </c>
      <c r="Y25" s="218">
        <v>0.33</v>
      </c>
      <c r="Z25" s="218">
        <f t="shared" si="11"/>
        <v>29.700000000000003</v>
      </c>
      <c r="AA25" s="216">
        <v>90</v>
      </c>
      <c r="AB25" s="218">
        <v>0.15</v>
      </c>
      <c r="AC25" s="218">
        <f t="shared" si="12"/>
        <v>13.5</v>
      </c>
      <c r="AD25" s="218">
        <v>0.2</v>
      </c>
      <c r="AE25" s="218">
        <f t="shared" si="13"/>
        <v>18</v>
      </c>
      <c r="AF25" s="218">
        <v>0.15</v>
      </c>
      <c r="AG25" s="218">
        <f t="shared" si="14"/>
        <v>13.5</v>
      </c>
      <c r="AH25" s="218">
        <v>0.15</v>
      </c>
      <c r="AI25" s="218">
        <f t="shared" si="15"/>
        <v>13.5</v>
      </c>
    </row>
    <row r="26" spans="1:35" s="16" customFormat="1" ht="19.5" thickBot="1">
      <c r="A26" s="49">
        <v>100</v>
      </c>
      <c r="B26" s="49">
        <v>0.4</v>
      </c>
      <c r="C26" s="152">
        <f t="shared" si="1"/>
        <v>40</v>
      </c>
      <c r="D26" s="222">
        <v>0.44</v>
      </c>
      <c r="E26" s="231">
        <f t="shared" si="2"/>
        <v>44</v>
      </c>
      <c r="F26" s="225">
        <v>0.71</v>
      </c>
      <c r="G26" s="80">
        <f t="shared" si="3"/>
        <v>71</v>
      </c>
      <c r="H26" s="232">
        <v>0.781</v>
      </c>
      <c r="I26" s="236">
        <f t="shared" si="4"/>
        <v>78.10000000000001</v>
      </c>
      <c r="J26" s="225">
        <v>0.539</v>
      </c>
      <c r="K26" s="151">
        <f t="shared" si="5"/>
        <v>53.900000000000006</v>
      </c>
      <c r="L26" s="238">
        <v>0.59</v>
      </c>
      <c r="M26" s="236">
        <f t="shared" si="6"/>
        <v>59</v>
      </c>
      <c r="N26" s="240">
        <v>0.56</v>
      </c>
      <c r="O26" s="151">
        <f t="shared" si="7"/>
        <v>56.00000000000001</v>
      </c>
      <c r="P26" s="242">
        <v>0.62</v>
      </c>
      <c r="Q26" s="236">
        <f t="shared" si="0"/>
        <v>62</v>
      </c>
      <c r="R26" s="244">
        <v>100</v>
      </c>
      <c r="S26" s="80">
        <v>0.25</v>
      </c>
      <c r="T26" s="80">
        <f t="shared" si="8"/>
        <v>25</v>
      </c>
      <c r="U26" s="80">
        <v>0.36</v>
      </c>
      <c r="V26" s="80">
        <f t="shared" si="9"/>
        <v>36</v>
      </c>
      <c r="W26" s="80">
        <v>0.25</v>
      </c>
      <c r="X26" s="80">
        <f t="shared" si="10"/>
        <v>25</v>
      </c>
      <c r="Y26" s="80">
        <v>0.33</v>
      </c>
      <c r="Z26" s="80">
        <f t="shared" si="11"/>
        <v>33</v>
      </c>
      <c r="AA26" s="49">
        <v>100</v>
      </c>
      <c r="AB26" s="80">
        <v>0.15</v>
      </c>
      <c r="AC26" s="80">
        <f t="shared" si="12"/>
        <v>15</v>
      </c>
      <c r="AD26" s="80">
        <v>0.2</v>
      </c>
      <c r="AE26" s="80">
        <f t="shared" si="13"/>
        <v>20</v>
      </c>
      <c r="AF26" s="80">
        <v>0.15</v>
      </c>
      <c r="AG26" s="80">
        <f t="shared" si="14"/>
        <v>15</v>
      </c>
      <c r="AH26" s="80">
        <v>0.15</v>
      </c>
      <c r="AI26" s="80">
        <f t="shared" si="15"/>
        <v>15</v>
      </c>
    </row>
    <row r="27" spans="1:35" s="64" customFormat="1" ht="18.75" hidden="1">
      <c r="A27" s="28"/>
      <c r="B27" s="28"/>
      <c r="C27" s="208"/>
      <c r="D27" s="208"/>
      <c r="E27" s="209"/>
      <c r="F27" s="209"/>
      <c r="G27" s="63"/>
      <c r="H27" s="63"/>
      <c r="I27" s="210"/>
      <c r="J27" s="210"/>
      <c r="K27" s="63"/>
      <c r="L27" s="207">
        <v>0.593</v>
      </c>
      <c r="M27" s="211"/>
      <c r="N27" s="211"/>
      <c r="O27" s="210"/>
      <c r="P27" s="210"/>
      <c r="Q27" s="63"/>
      <c r="R27" s="61"/>
      <c r="S27" s="61"/>
      <c r="T27" s="63"/>
      <c r="U27" s="61"/>
      <c r="V27" s="63"/>
      <c r="W27" s="63"/>
      <c r="X27" s="63"/>
      <c r="Y27" s="63"/>
      <c r="Z27" s="63"/>
      <c r="AA27" s="61"/>
      <c r="AB27" s="61"/>
      <c r="AC27" s="61"/>
      <c r="AD27" s="61"/>
      <c r="AE27" s="63"/>
      <c r="AF27" s="63"/>
      <c r="AG27" s="63"/>
      <c r="AH27" s="63"/>
      <c r="AI27" s="63"/>
    </row>
    <row r="28" spans="1:35" s="68" customFormat="1" ht="11.25" customHeight="1" hidden="1">
      <c r="A28" s="206"/>
      <c r="B28" s="206"/>
      <c r="C28" s="206"/>
      <c r="D28" s="206"/>
      <c r="E28" s="206"/>
      <c r="F28" s="206"/>
      <c r="G28" s="66"/>
      <c r="H28" s="66"/>
      <c r="I28" s="66"/>
      <c r="J28" s="66"/>
      <c r="K28" s="66"/>
      <c r="L28" s="207">
        <v>0.593</v>
      </c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</row>
    <row r="29" spans="1:35" s="215" customFormat="1" ht="25.5" hidden="1">
      <c r="A29" s="212" t="s">
        <v>66</v>
      </c>
      <c r="B29" s="213"/>
      <c r="C29" s="214">
        <v>6</v>
      </c>
      <c r="D29" s="214"/>
      <c r="E29" s="214">
        <v>15</v>
      </c>
      <c r="F29" s="214"/>
      <c r="G29" s="214">
        <v>60</v>
      </c>
      <c r="H29" s="214"/>
      <c r="I29" s="214">
        <v>26</v>
      </c>
      <c r="J29" s="214"/>
      <c r="K29" s="214">
        <v>37</v>
      </c>
      <c r="L29" s="207">
        <v>0.593</v>
      </c>
      <c r="M29" s="214">
        <v>33</v>
      </c>
      <c r="N29" s="214"/>
      <c r="O29" s="214">
        <v>506</v>
      </c>
      <c r="P29" s="214"/>
      <c r="Q29" s="214">
        <v>48</v>
      </c>
      <c r="R29" s="81"/>
      <c r="S29" s="214"/>
      <c r="T29" s="214">
        <v>10</v>
      </c>
      <c r="U29" s="214"/>
      <c r="V29" s="214">
        <v>230</v>
      </c>
      <c r="W29" s="214"/>
      <c r="X29" s="214">
        <v>165</v>
      </c>
      <c r="Y29" s="214"/>
      <c r="Z29" s="214">
        <v>40</v>
      </c>
      <c r="AA29" s="81"/>
      <c r="AB29" s="214"/>
      <c r="AC29" s="214">
        <v>5</v>
      </c>
      <c r="AD29" s="214"/>
      <c r="AE29" s="214">
        <v>3</v>
      </c>
      <c r="AF29" s="214"/>
      <c r="AG29" s="214">
        <v>3</v>
      </c>
      <c r="AH29" s="214"/>
      <c r="AI29" s="214">
        <v>315</v>
      </c>
    </row>
    <row r="30" spans="1:35" ht="9.75" customHeight="1" hidden="1">
      <c r="A30" s="86"/>
      <c r="B30" s="86"/>
      <c r="C30" s="13"/>
      <c r="D30" s="13"/>
      <c r="E30" s="13"/>
      <c r="F30" s="13"/>
      <c r="G30" s="13"/>
      <c r="H30" s="13"/>
      <c r="I30" s="13"/>
      <c r="J30" s="13"/>
      <c r="K30" s="13"/>
      <c r="L30" s="207">
        <v>0.593</v>
      </c>
      <c r="M30" s="13"/>
      <c r="N30" s="13"/>
      <c r="O30" s="13"/>
      <c r="P30" s="13"/>
      <c r="Q30" s="13"/>
      <c r="R30" s="81"/>
      <c r="S30" s="13"/>
      <c r="T30" s="13"/>
      <c r="U30" s="13"/>
      <c r="V30" s="13"/>
      <c r="W30" s="13"/>
      <c r="X30" s="13"/>
      <c r="Y30" s="13"/>
      <c r="Z30" s="13"/>
      <c r="AA30" s="81"/>
      <c r="AB30" s="13"/>
      <c r="AC30" s="13"/>
      <c r="AD30" s="13"/>
      <c r="AE30" s="13"/>
      <c r="AF30" s="13"/>
      <c r="AG30" s="13"/>
      <c r="AH30" s="13"/>
      <c r="AI30" s="13"/>
    </row>
    <row r="31" spans="1:35" s="14" customFormat="1" ht="25.5" hidden="1">
      <c r="A31" s="87" t="s">
        <v>67</v>
      </c>
      <c r="B31" s="87"/>
      <c r="C31" s="20">
        <f>C8*C29</f>
        <v>2.4000000000000004</v>
      </c>
      <c r="D31" s="20"/>
      <c r="E31" s="20">
        <f>E8*E29</f>
        <v>6.6</v>
      </c>
      <c r="F31" s="20"/>
      <c r="G31" s="20">
        <f>G8*G29</f>
        <v>42.599999999999994</v>
      </c>
      <c r="H31" s="20"/>
      <c r="I31" s="20">
        <f aca="true" t="shared" si="16" ref="I31:AI31">I8*I29</f>
        <v>20.306</v>
      </c>
      <c r="J31" s="20"/>
      <c r="K31" s="20">
        <f t="shared" si="16"/>
        <v>19.943</v>
      </c>
      <c r="L31" s="207">
        <v>0.593</v>
      </c>
      <c r="M31" s="20">
        <f t="shared" si="16"/>
        <v>19.569</v>
      </c>
      <c r="N31" s="20"/>
      <c r="O31" s="20">
        <f t="shared" si="16"/>
        <v>283.86600000000004</v>
      </c>
      <c r="P31" s="20"/>
      <c r="Q31" s="20">
        <f t="shared" si="16"/>
        <v>29.616</v>
      </c>
      <c r="R31" s="82">
        <f t="shared" si="16"/>
        <v>0</v>
      </c>
      <c r="S31" s="20"/>
      <c r="T31" s="20">
        <f t="shared" si="16"/>
        <v>2.5</v>
      </c>
      <c r="U31" s="20">
        <f t="shared" si="16"/>
        <v>0</v>
      </c>
      <c r="V31" s="20">
        <f t="shared" si="16"/>
        <v>82.8</v>
      </c>
      <c r="W31" s="20"/>
      <c r="X31" s="20">
        <f>X8*X29</f>
        <v>41.25</v>
      </c>
      <c r="Y31" s="20"/>
      <c r="Z31" s="20">
        <f t="shared" si="16"/>
        <v>13.200000000000001</v>
      </c>
      <c r="AA31" s="82">
        <f t="shared" si="16"/>
        <v>0</v>
      </c>
      <c r="AB31" s="20"/>
      <c r="AC31" s="20">
        <f t="shared" si="16"/>
        <v>0.75</v>
      </c>
      <c r="AD31" s="20">
        <f t="shared" si="16"/>
        <v>0</v>
      </c>
      <c r="AE31" s="20">
        <f t="shared" si="16"/>
        <v>0.6000000000000001</v>
      </c>
      <c r="AF31" s="20"/>
      <c r="AG31" s="20">
        <f t="shared" si="16"/>
        <v>0.44999999999999996</v>
      </c>
      <c r="AH31" s="20"/>
      <c r="AI31" s="20">
        <f t="shared" si="16"/>
        <v>47.25</v>
      </c>
    </row>
    <row r="32" spans="10:34" ht="25.5">
      <c r="J32" s="15"/>
      <c r="L32" s="15"/>
      <c r="N32" s="15"/>
      <c r="P32" s="15"/>
      <c r="S32" s="15"/>
      <c r="U32" s="15"/>
      <c r="W32" s="15"/>
      <c r="Y32" s="15"/>
      <c r="AB32" s="15"/>
      <c r="AD32" s="15"/>
      <c r="AF32" s="15"/>
      <c r="AH32" s="15"/>
    </row>
    <row r="33" spans="7:8" ht="25.5">
      <c r="G33" s="27"/>
      <c r="H33" s="27"/>
    </row>
    <row r="35" spans="9:10" ht="25.5">
      <c r="I35" s="29"/>
      <c r="J35" s="34"/>
    </row>
  </sheetData>
  <sheetProtection/>
  <mergeCells count="7">
    <mergeCell ref="A1:AI1"/>
    <mergeCell ref="A2:AI2"/>
    <mergeCell ref="A4:Q5"/>
    <mergeCell ref="R4:Z4"/>
    <mergeCell ref="AA4:AI4"/>
    <mergeCell ref="R5:Z5"/>
    <mergeCell ref="AA5:AI5"/>
  </mergeCells>
  <printOptions/>
  <pageMargins left="0.24" right="0.16" top="0.45" bottom="0.21" header="0.19" footer="0.15"/>
  <pageSetup fitToHeight="1" fitToWidth="1" horizontalDpi="120" verticalDpi="12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5"/>
  <sheetViews>
    <sheetView view="pageBreakPreview" zoomScaleNormal="85" zoomScaleSheetLayoutView="100" zoomScalePageLayoutView="0" workbookViewId="0" topLeftCell="A1">
      <selection activeCell="G31" sqref="G31"/>
    </sheetView>
  </sheetViews>
  <sheetFormatPr defaultColWidth="9.00390625" defaultRowHeight="12.75"/>
  <cols>
    <col min="1" max="1" width="10.25390625" style="12" customWidth="1"/>
    <col min="2" max="2" width="17.375" style="12" hidden="1" customWidth="1"/>
    <col min="3" max="3" width="9.625" style="12" customWidth="1"/>
    <col min="4" max="4" width="9.625" style="12" hidden="1" customWidth="1"/>
    <col min="5" max="5" width="8.375" style="12" customWidth="1"/>
    <col min="6" max="6" width="8.375" style="12" hidden="1" customWidth="1"/>
    <col min="7" max="7" width="8.375" style="15" customWidth="1"/>
    <col min="8" max="8" width="8.375" style="15" hidden="1" customWidth="1"/>
    <col min="9" max="9" width="10.00390625" style="15" customWidth="1"/>
    <col min="10" max="10" width="10.00390625" style="33" hidden="1" customWidth="1"/>
    <col min="11" max="11" width="8.625" style="15" customWidth="1"/>
    <col min="12" max="12" width="8.625" style="33" hidden="1" customWidth="1"/>
    <col min="13" max="13" width="8.625" style="15" customWidth="1"/>
    <col min="14" max="14" width="8.625" style="33" hidden="1" customWidth="1"/>
    <col min="15" max="15" width="9.625" style="15" customWidth="1"/>
    <col min="16" max="16" width="9.375" style="33" hidden="1" customWidth="1"/>
    <col min="17" max="17" width="9.125" style="15" customWidth="1"/>
    <col min="18" max="18" width="8.625" style="15" customWidth="1"/>
    <col min="19" max="19" width="8.625" style="33" hidden="1" customWidth="1"/>
    <col min="20" max="20" width="8.625" style="15" customWidth="1"/>
    <col min="21" max="21" width="8.625" style="33" hidden="1" customWidth="1"/>
    <col min="22" max="22" width="8.625" style="15" customWidth="1"/>
    <col min="23" max="23" width="8.625" style="33" hidden="1" customWidth="1"/>
    <col min="24" max="24" width="8.625" style="15" customWidth="1"/>
    <col min="25" max="25" width="8.625" style="33" hidden="1" customWidth="1"/>
    <col min="26" max="27" width="8.625" style="15" customWidth="1"/>
    <col min="28" max="28" width="8.625" style="33" hidden="1" customWidth="1"/>
    <col min="29" max="29" width="8.625" style="15" customWidth="1"/>
    <col min="30" max="30" width="8.625" style="33" hidden="1" customWidth="1"/>
    <col min="31" max="31" width="8.625" style="15" customWidth="1"/>
    <col min="32" max="32" width="8.625" style="33" hidden="1" customWidth="1"/>
    <col min="33" max="33" width="8.625" style="15" customWidth="1"/>
    <col min="34" max="34" width="8.625" style="33" hidden="1" customWidth="1"/>
    <col min="35" max="35" width="8.625" style="15" customWidth="1"/>
    <col min="36" max="16384" width="9.125" style="10" customWidth="1"/>
  </cols>
  <sheetData>
    <row r="1" spans="1:35" s="68" customFormat="1" ht="37.5" customHeight="1">
      <c r="A1" s="629" t="s">
        <v>82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</row>
    <row r="2" spans="1:35" s="68" customFormat="1" ht="35.25" customHeight="1">
      <c r="A2" s="629" t="s">
        <v>83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</row>
    <row r="3" spans="1:35" ht="8.25" customHeight="1" thickBo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</row>
    <row r="4" spans="1:35" ht="27" customHeight="1">
      <c r="A4" s="630" t="s">
        <v>55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2"/>
      <c r="R4" s="636" t="s">
        <v>56</v>
      </c>
      <c r="S4" s="637"/>
      <c r="T4" s="637"/>
      <c r="U4" s="637"/>
      <c r="V4" s="638"/>
      <c r="W4" s="638"/>
      <c r="X4" s="638"/>
      <c r="Y4" s="638"/>
      <c r="Z4" s="639"/>
      <c r="AA4" s="640" t="s">
        <v>56</v>
      </c>
      <c r="AB4" s="640"/>
      <c r="AC4" s="640"/>
      <c r="AD4" s="640"/>
      <c r="AE4" s="641"/>
      <c r="AF4" s="641"/>
      <c r="AG4" s="641"/>
      <c r="AH4" s="642"/>
      <c r="AI4" s="643"/>
    </row>
    <row r="5" spans="1:35" ht="24.75" customHeight="1" thickBot="1">
      <c r="A5" s="633"/>
      <c r="B5" s="634"/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5"/>
      <c r="R5" s="644" t="s">
        <v>57</v>
      </c>
      <c r="S5" s="645"/>
      <c r="T5" s="645"/>
      <c r="U5" s="645"/>
      <c r="V5" s="646"/>
      <c r="W5" s="646"/>
      <c r="X5" s="646"/>
      <c r="Y5" s="646"/>
      <c r="Z5" s="647"/>
      <c r="AA5" s="648" t="s">
        <v>58</v>
      </c>
      <c r="AB5" s="648"/>
      <c r="AC5" s="648"/>
      <c r="AD5" s="648"/>
      <c r="AE5" s="649"/>
      <c r="AF5" s="649"/>
      <c r="AG5" s="649"/>
      <c r="AH5" s="650"/>
      <c r="AI5" s="651"/>
    </row>
    <row r="6" spans="1:35" s="11" customFormat="1" ht="98.25" customHeight="1">
      <c r="A6" s="35" t="s">
        <v>50</v>
      </c>
      <c r="B6" s="36"/>
      <c r="C6" s="37" t="s">
        <v>80</v>
      </c>
      <c r="D6" s="37"/>
      <c r="E6" s="37" t="s">
        <v>80</v>
      </c>
      <c r="F6" s="37"/>
      <c r="G6" s="37" t="s">
        <v>59</v>
      </c>
      <c r="H6" s="37"/>
      <c r="I6" s="38" t="s">
        <v>59</v>
      </c>
      <c r="J6" s="39"/>
      <c r="K6" s="38" t="s">
        <v>60</v>
      </c>
      <c r="L6" s="39"/>
      <c r="M6" s="38" t="s">
        <v>60</v>
      </c>
      <c r="N6" s="39"/>
      <c r="O6" s="38" t="s">
        <v>61</v>
      </c>
      <c r="P6" s="40"/>
      <c r="Q6" s="41" t="s">
        <v>61</v>
      </c>
      <c r="R6" s="42" t="s">
        <v>62</v>
      </c>
      <c r="S6" s="51"/>
      <c r="T6" s="37" t="s">
        <v>80</v>
      </c>
      <c r="U6" s="52"/>
      <c r="V6" s="38" t="s">
        <v>59</v>
      </c>
      <c r="W6" s="39"/>
      <c r="X6" s="38" t="s">
        <v>60</v>
      </c>
      <c r="Y6" s="40"/>
      <c r="Z6" s="41" t="s">
        <v>61</v>
      </c>
      <c r="AA6" s="43" t="s">
        <v>62</v>
      </c>
      <c r="AB6" s="51"/>
      <c r="AC6" s="37" t="s">
        <v>80</v>
      </c>
      <c r="AD6" s="52"/>
      <c r="AE6" s="38" t="s">
        <v>59</v>
      </c>
      <c r="AF6" s="39"/>
      <c r="AG6" s="38" t="s">
        <v>60</v>
      </c>
      <c r="AH6" s="40"/>
      <c r="AI6" s="41" t="s">
        <v>61</v>
      </c>
    </row>
    <row r="7" spans="1:35" s="17" customFormat="1" ht="25.5" customHeight="1">
      <c r="A7" s="44"/>
      <c r="B7" s="44"/>
      <c r="C7" s="45" t="s">
        <v>63</v>
      </c>
      <c r="D7" s="45"/>
      <c r="E7" s="46" t="s">
        <v>64</v>
      </c>
      <c r="F7" s="46"/>
      <c r="G7" s="45" t="s">
        <v>63</v>
      </c>
      <c r="H7" s="45"/>
      <c r="I7" s="46" t="s">
        <v>64</v>
      </c>
      <c r="J7" s="47"/>
      <c r="K7" s="45" t="s">
        <v>63</v>
      </c>
      <c r="L7" s="47"/>
      <c r="M7" s="46" t="s">
        <v>64</v>
      </c>
      <c r="N7" s="47"/>
      <c r="O7" s="45" t="s">
        <v>63</v>
      </c>
      <c r="P7" s="47"/>
      <c r="Q7" s="46" t="s">
        <v>64</v>
      </c>
      <c r="R7" s="49"/>
      <c r="S7" s="47"/>
      <c r="T7" s="48"/>
      <c r="U7" s="47"/>
      <c r="V7" s="48"/>
      <c r="W7" s="47"/>
      <c r="X7" s="48"/>
      <c r="Y7" s="47"/>
      <c r="Z7" s="48"/>
      <c r="AA7" s="49"/>
      <c r="AB7" s="47"/>
      <c r="AC7" s="48"/>
      <c r="AD7" s="47"/>
      <c r="AE7" s="48"/>
      <c r="AF7" s="47"/>
      <c r="AG7" s="48"/>
      <c r="AH7" s="47"/>
      <c r="AI7" s="48"/>
    </row>
    <row r="8" spans="1:35" s="16" customFormat="1" ht="18.75">
      <c r="A8" s="49">
        <v>1</v>
      </c>
      <c r="B8" s="50">
        <v>0.3</v>
      </c>
      <c r="C8" s="69">
        <v>0.3</v>
      </c>
      <c r="D8" s="70">
        <v>0.33</v>
      </c>
      <c r="E8" s="71">
        <v>0.33</v>
      </c>
      <c r="F8" s="72" t="s">
        <v>65</v>
      </c>
      <c r="G8" s="73" t="s">
        <v>65</v>
      </c>
      <c r="H8" s="74">
        <v>0.831</v>
      </c>
      <c r="I8" s="75">
        <v>0.831</v>
      </c>
      <c r="J8" s="72">
        <v>0.5</v>
      </c>
      <c r="K8" s="73">
        <v>0.5</v>
      </c>
      <c r="L8" s="76">
        <v>0.55</v>
      </c>
      <c r="M8" s="77">
        <v>0.55</v>
      </c>
      <c r="N8" s="74">
        <v>0.415</v>
      </c>
      <c r="O8" s="78">
        <v>0.415</v>
      </c>
      <c r="P8" s="72">
        <v>0.457</v>
      </c>
      <c r="Q8" s="79">
        <v>0.457</v>
      </c>
      <c r="R8" s="49">
        <v>1</v>
      </c>
      <c r="S8" s="72">
        <v>0.25</v>
      </c>
      <c r="T8" s="80">
        <v>0.25</v>
      </c>
      <c r="U8" s="72">
        <v>0.36</v>
      </c>
      <c r="V8" s="80">
        <v>0.36</v>
      </c>
      <c r="W8" s="72">
        <v>0.25</v>
      </c>
      <c r="X8" s="80">
        <v>0.25</v>
      </c>
      <c r="Y8" s="72">
        <v>0.33</v>
      </c>
      <c r="Z8" s="80">
        <v>0.33</v>
      </c>
      <c r="AA8" s="49">
        <v>1</v>
      </c>
      <c r="AB8" s="72">
        <v>0.15</v>
      </c>
      <c r="AC8" s="80">
        <v>0.15</v>
      </c>
      <c r="AD8" s="72">
        <v>0.2</v>
      </c>
      <c r="AE8" s="80">
        <v>0.2</v>
      </c>
      <c r="AF8" s="72">
        <v>0.15</v>
      </c>
      <c r="AG8" s="80">
        <v>0.15</v>
      </c>
      <c r="AH8" s="72">
        <v>0.15</v>
      </c>
      <c r="AI8" s="80">
        <v>0.15</v>
      </c>
    </row>
    <row r="9" spans="1:35" s="16" customFormat="1" ht="18.75" hidden="1">
      <c r="A9" s="49">
        <v>2</v>
      </c>
      <c r="B9" s="50">
        <v>0.3</v>
      </c>
      <c r="C9" s="69">
        <f>B9*A9</f>
        <v>0.6</v>
      </c>
      <c r="D9" s="70">
        <v>0.33</v>
      </c>
      <c r="E9" s="69">
        <f>D9*A9</f>
        <v>0.66</v>
      </c>
      <c r="F9" s="72" t="s">
        <v>65</v>
      </c>
      <c r="G9" s="73">
        <f>F9*A9</f>
        <v>1.51</v>
      </c>
      <c r="H9" s="74">
        <v>0.831</v>
      </c>
      <c r="I9" s="75">
        <f>H9*A9</f>
        <v>1.662</v>
      </c>
      <c r="J9" s="72">
        <v>0.5</v>
      </c>
      <c r="K9" s="73">
        <f>J9*A9</f>
        <v>1</v>
      </c>
      <c r="L9" s="76">
        <v>0.55</v>
      </c>
      <c r="M9" s="77">
        <f>L9*A9</f>
        <v>1.1</v>
      </c>
      <c r="N9" s="74">
        <v>0.415</v>
      </c>
      <c r="O9" s="78">
        <f>N9*A9</f>
        <v>0.83</v>
      </c>
      <c r="P9" s="72">
        <v>0.457</v>
      </c>
      <c r="Q9" s="79">
        <f>P9*A9</f>
        <v>0.914</v>
      </c>
      <c r="R9" s="49">
        <v>2</v>
      </c>
      <c r="S9" s="72">
        <v>0.25</v>
      </c>
      <c r="T9" s="80">
        <f>S9*R9</f>
        <v>0.5</v>
      </c>
      <c r="U9" s="72">
        <v>0.36</v>
      </c>
      <c r="V9" s="80">
        <f>U9*R9</f>
        <v>0.72</v>
      </c>
      <c r="W9" s="72">
        <v>0.25</v>
      </c>
      <c r="X9" s="80">
        <f>W9*R9</f>
        <v>0.5</v>
      </c>
      <c r="Y9" s="72">
        <v>0.33</v>
      </c>
      <c r="Z9" s="80">
        <f>Y9*R9</f>
        <v>0.66</v>
      </c>
      <c r="AA9" s="49">
        <v>2</v>
      </c>
      <c r="AB9" s="72">
        <v>0.15</v>
      </c>
      <c r="AC9" s="80">
        <f>AB9*AA9</f>
        <v>0.3</v>
      </c>
      <c r="AD9" s="72">
        <v>0.2</v>
      </c>
      <c r="AE9" s="80">
        <f>AD9*AA9</f>
        <v>0.4</v>
      </c>
      <c r="AF9" s="72">
        <v>0.15</v>
      </c>
      <c r="AG9" s="80">
        <f>AF9*AA9</f>
        <v>0.3</v>
      </c>
      <c r="AH9" s="72">
        <v>0.15</v>
      </c>
      <c r="AI9" s="80">
        <f>AH9*AA9</f>
        <v>0.3</v>
      </c>
    </row>
    <row r="10" spans="1:35" s="16" customFormat="1" ht="18.75" hidden="1">
      <c r="A10" s="49">
        <v>3</v>
      </c>
      <c r="B10" s="50">
        <v>0.3</v>
      </c>
      <c r="C10" s="69">
        <f aca="true" t="shared" si="0" ref="C10:C26">B10*A10</f>
        <v>0.8999999999999999</v>
      </c>
      <c r="D10" s="70">
        <v>0.33</v>
      </c>
      <c r="E10" s="69">
        <f aca="true" t="shared" si="1" ref="E10:E26">D10*A10</f>
        <v>0.99</v>
      </c>
      <c r="F10" s="72" t="s">
        <v>65</v>
      </c>
      <c r="G10" s="73">
        <f aca="true" t="shared" si="2" ref="G10:G26">F10*A10</f>
        <v>2.265</v>
      </c>
      <c r="H10" s="74">
        <v>0.831</v>
      </c>
      <c r="I10" s="75">
        <f aca="true" t="shared" si="3" ref="I10:I26">H10*A10</f>
        <v>2.493</v>
      </c>
      <c r="J10" s="72">
        <v>0.5</v>
      </c>
      <c r="K10" s="73">
        <f aca="true" t="shared" si="4" ref="K10:K26">J10*A10</f>
        <v>1.5</v>
      </c>
      <c r="L10" s="76">
        <v>0.55</v>
      </c>
      <c r="M10" s="77">
        <f aca="true" t="shared" si="5" ref="M10:M26">L10*A10</f>
        <v>1.6500000000000001</v>
      </c>
      <c r="N10" s="74">
        <v>0.415</v>
      </c>
      <c r="O10" s="78">
        <f aca="true" t="shared" si="6" ref="O10:O26">N10*A10</f>
        <v>1.2449999999999999</v>
      </c>
      <c r="P10" s="72">
        <v>0.457</v>
      </c>
      <c r="Q10" s="79">
        <f aca="true" t="shared" si="7" ref="Q10:Q26">P10*A10</f>
        <v>1.371</v>
      </c>
      <c r="R10" s="49">
        <v>3</v>
      </c>
      <c r="S10" s="72">
        <v>0.25</v>
      </c>
      <c r="T10" s="80">
        <f aca="true" t="shared" si="8" ref="T10:T26">S10*R10</f>
        <v>0.75</v>
      </c>
      <c r="U10" s="72">
        <v>0.36</v>
      </c>
      <c r="V10" s="80">
        <f aca="true" t="shared" si="9" ref="V10:V26">U10*R10</f>
        <v>1.08</v>
      </c>
      <c r="W10" s="72">
        <v>0.25</v>
      </c>
      <c r="X10" s="80">
        <f aca="true" t="shared" si="10" ref="X10:X26">W10*R10</f>
        <v>0.75</v>
      </c>
      <c r="Y10" s="72">
        <v>0.33</v>
      </c>
      <c r="Z10" s="80">
        <f aca="true" t="shared" si="11" ref="Z10:Z26">Y10*R10</f>
        <v>0.99</v>
      </c>
      <c r="AA10" s="49">
        <v>3</v>
      </c>
      <c r="AB10" s="72">
        <v>0.15</v>
      </c>
      <c r="AC10" s="80">
        <f aca="true" t="shared" si="12" ref="AC10:AC26">AB10*AA10</f>
        <v>0.44999999999999996</v>
      </c>
      <c r="AD10" s="72">
        <v>0.2</v>
      </c>
      <c r="AE10" s="80">
        <f aca="true" t="shared" si="13" ref="AE10:AE26">AD10*AA10</f>
        <v>0.6000000000000001</v>
      </c>
      <c r="AF10" s="72">
        <v>0.15</v>
      </c>
      <c r="AG10" s="80">
        <f aca="true" t="shared" si="14" ref="AG10:AG26">AF10*AA10</f>
        <v>0.44999999999999996</v>
      </c>
      <c r="AH10" s="72">
        <v>0.15</v>
      </c>
      <c r="AI10" s="80">
        <f aca="true" t="shared" si="15" ref="AI10:AI26">AH10*AA10</f>
        <v>0.44999999999999996</v>
      </c>
    </row>
    <row r="11" spans="1:35" s="16" customFormat="1" ht="18.75" hidden="1">
      <c r="A11" s="49">
        <v>4</v>
      </c>
      <c r="B11" s="50">
        <v>0.3</v>
      </c>
      <c r="C11" s="69">
        <f t="shared" si="0"/>
        <v>1.2</v>
      </c>
      <c r="D11" s="70">
        <v>0.33</v>
      </c>
      <c r="E11" s="69">
        <f t="shared" si="1"/>
        <v>1.32</v>
      </c>
      <c r="F11" s="72" t="s">
        <v>65</v>
      </c>
      <c r="G11" s="73">
        <f t="shared" si="2"/>
        <v>3.02</v>
      </c>
      <c r="H11" s="74">
        <v>0.831</v>
      </c>
      <c r="I11" s="75">
        <f t="shared" si="3"/>
        <v>3.324</v>
      </c>
      <c r="J11" s="72">
        <v>0.5</v>
      </c>
      <c r="K11" s="73">
        <f t="shared" si="4"/>
        <v>2</v>
      </c>
      <c r="L11" s="76">
        <v>0.55</v>
      </c>
      <c r="M11" s="77">
        <f t="shared" si="5"/>
        <v>2.2</v>
      </c>
      <c r="N11" s="74">
        <v>0.415</v>
      </c>
      <c r="O11" s="78">
        <f t="shared" si="6"/>
        <v>1.66</v>
      </c>
      <c r="P11" s="72">
        <v>0.457</v>
      </c>
      <c r="Q11" s="79">
        <f t="shared" si="7"/>
        <v>1.828</v>
      </c>
      <c r="R11" s="49">
        <v>4</v>
      </c>
      <c r="S11" s="72">
        <v>0.25</v>
      </c>
      <c r="T11" s="80">
        <f t="shared" si="8"/>
        <v>1</v>
      </c>
      <c r="U11" s="72">
        <v>0.36</v>
      </c>
      <c r="V11" s="80">
        <f t="shared" si="9"/>
        <v>1.44</v>
      </c>
      <c r="W11" s="72">
        <v>0.25</v>
      </c>
      <c r="X11" s="80">
        <f t="shared" si="10"/>
        <v>1</v>
      </c>
      <c r="Y11" s="72">
        <v>0.33</v>
      </c>
      <c r="Z11" s="80">
        <f t="shared" si="11"/>
        <v>1.32</v>
      </c>
      <c r="AA11" s="49">
        <v>4</v>
      </c>
      <c r="AB11" s="72">
        <v>0.15</v>
      </c>
      <c r="AC11" s="80">
        <f t="shared" si="12"/>
        <v>0.6</v>
      </c>
      <c r="AD11" s="72">
        <v>0.2</v>
      </c>
      <c r="AE11" s="80">
        <f t="shared" si="13"/>
        <v>0.8</v>
      </c>
      <c r="AF11" s="72">
        <v>0.15</v>
      </c>
      <c r="AG11" s="80">
        <f t="shared" si="14"/>
        <v>0.6</v>
      </c>
      <c r="AH11" s="72">
        <v>0.15</v>
      </c>
      <c r="AI11" s="80">
        <f t="shared" si="15"/>
        <v>0.6</v>
      </c>
    </row>
    <row r="12" spans="1:35" s="16" customFormat="1" ht="18.75" hidden="1">
      <c r="A12" s="49">
        <v>5</v>
      </c>
      <c r="B12" s="50">
        <v>0.3</v>
      </c>
      <c r="C12" s="69">
        <f t="shared" si="0"/>
        <v>1.5</v>
      </c>
      <c r="D12" s="70">
        <v>0.33</v>
      </c>
      <c r="E12" s="69">
        <f t="shared" si="1"/>
        <v>1.6500000000000001</v>
      </c>
      <c r="F12" s="72" t="s">
        <v>65</v>
      </c>
      <c r="G12" s="73">
        <f t="shared" si="2"/>
        <v>3.775</v>
      </c>
      <c r="H12" s="74">
        <v>0.831</v>
      </c>
      <c r="I12" s="75">
        <f t="shared" si="3"/>
        <v>4.154999999999999</v>
      </c>
      <c r="J12" s="72">
        <v>0.5</v>
      </c>
      <c r="K12" s="73">
        <f t="shared" si="4"/>
        <v>2.5</v>
      </c>
      <c r="L12" s="76">
        <v>0.55</v>
      </c>
      <c r="M12" s="77">
        <f t="shared" si="5"/>
        <v>2.75</v>
      </c>
      <c r="N12" s="74">
        <v>0.415</v>
      </c>
      <c r="O12" s="78">
        <f t="shared" si="6"/>
        <v>2.0749999999999997</v>
      </c>
      <c r="P12" s="72">
        <v>0.457</v>
      </c>
      <c r="Q12" s="79">
        <f t="shared" si="7"/>
        <v>2.285</v>
      </c>
      <c r="R12" s="49">
        <v>5</v>
      </c>
      <c r="S12" s="72">
        <v>0.25</v>
      </c>
      <c r="T12" s="80">
        <f t="shared" si="8"/>
        <v>1.25</v>
      </c>
      <c r="U12" s="72">
        <v>0.36</v>
      </c>
      <c r="V12" s="80">
        <f t="shared" si="9"/>
        <v>1.7999999999999998</v>
      </c>
      <c r="W12" s="72">
        <v>0.25</v>
      </c>
      <c r="X12" s="80">
        <f t="shared" si="10"/>
        <v>1.25</v>
      </c>
      <c r="Y12" s="72">
        <v>0.33</v>
      </c>
      <c r="Z12" s="80">
        <f t="shared" si="11"/>
        <v>1.6500000000000001</v>
      </c>
      <c r="AA12" s="49">
        <v>5</v>
      </c>
      <c r="AB12" s="72">
        <v>0.15</v>
      </c>
      <c r="AC12" s="80">
        <f t="shared" si="12"/>
        <v>0.75</v>
      </c>
      <c r="AD12" s="72">
        <v>0.2</v>
      </c>
      <c r="AE12" s="80">
        <f t="shared" si="13"/>
        <v>1</v>
      </c>
      <c r="AF12" s="72">
        <v>0.15</v>
      </c>
      <c r="AG12" s="80">
        <f t="shared" si="14"/>
        <v>0.75</v>
      </c>
      <c r="AH12" s="72">
        <v>0.15</v>
      </c>
      <c r="AI12" s="80">
        <f t="shared" si="15"/>
        <v>0.75</v>
      </c>
    </row>
    <row r="13" spans="1:35" s="16" customFormat="1" ht="18.75" hidden="1">
      <c r="A13" s="49">
        <v>6</v>
      </c>
      <c r="B13" s="50">
        <v>0.3</v>
      </c>
      <c r="C13" s="69">
        <f t="shared" si="0"/>
        <v>1.7999999999999998</v>
      </c>
      <c r="D13" s="70">
        <v>0.33</v>
      </c>
      <c r="E13" s="69">
        <f t="shared" si="1"/>
        <v>1.98</v>
      </c>
      <c r="F13" s="72" t="s">
        <v>65</v>
      </c>
      <c r="G13" s="73">
        <f t="shared" si="2"/>
        <v>4.53</v>
      </c>
      <c r="H13" s="74">
        <v>0.831</v>
      </c>
      <c r="I13" s="75">
        <f t="shared" si="3"/>
        <v>4.986</v>
      </c>
      <c r="J13" s="72">
        <v>0.5</v>
      </c>
      <c r="K13" s="73">
        <f t="shared" si="4"/>
        <v>3</v>
      </c>
      <c r="L13" s="76">
        <v>0.55</v>
      </c>
      <c r="M13" s="77">
        <f t="shared" si="5"/>
        <v>3.3000000000000003</v>
      </c>
      <c r="N13" s="74">
        <v>0.415</v>
      </c>
      <c r="O13" s="78">
        <f t="shared" si="6"/>
        <v>2.4899999999999998</v>
      </c>
      <c r="P13" s="72">
        <v>0.457</v>
      </c>
      <c r="Q13" s="79">
        <f t="shared" si="7"/>
        <v>2.742</v>
      </c>
      <c r="R13" s="49">
        <v>6</v>
      </c>
      <c r="S13" s="72">
        <v>0.25</v>
      </c>
      <c r="T13" s="80">
        <f t="shared" si="8"/>
        <v>1.5</v>
      </c>
      <c r="U13" s="72">
        <v>0.36</v>
      </c>
      <c r="V13" s="80">
        <f t="shared" si="9"/>
        <v>2.16</v>
      </c>
      <c r="W13" s="72">
        <v>0.25</v>
      </c>
      <c r="X13" s="80">
        <f t="shared" si="10"/>
        <v>1.5</v>
      </c>
      <c r="Y13" s="72">
        <v>0.33</v>
      </c>
      <c r="Z13" s="80">
        <f t="shared" si="11"/>
        <v>1.98</v>
      </c>
      <c r="AA13" s="49">
        <v>6</v>
      </c>
      <c r="AB13" s="72">
        <v>0.15</v>
      </c>
      <c r="AC13" s="80">
        <f t="shared" si="12"/>
        <v>0.8999999999999999</v>
      </c>
      <c r="AD13" s="72">
        <v>0.2</v>
      </c>
      <c r="AE13" s="80">
        <f t="shared" si="13"/>
        <v>1.2000000000000002</v>
      </c>
      <c r="AF13" s="72">
        <v>0.15</v>
      </c>
      <c r="AG13" s="80">
        <f t="shared" si="14"/>
        <v>0.8999999999999999</v>
      </c>
      <c r="AH13" s="72">
        <v>0.15</v>
      </c>
      <c r="AI13" s="80">
        <f t="shared" si="15"/>
        <v>0.8999999999999999</v>
      </c>
    </row>
    <row r="14" spans="1:35" s="16" customFormat="1" ht="18.75" hidden="1">
      <c r="A14" s="49">
        <v>7</v>
      </c>
      <c r="B14" s="50">
        <v>0.3</v>
      </c>
      <c r="C14" s="69">
        <f t="shared" si="0"/>
        <v>2.1</v>
      </c>
      <c r="D14" s="70">
        <v>0.33</v>
      </c>
      <c r="E14" s="69">
        <f t="shared" si="1"/>
        <v>2.31</v>
      </c>
      <c r="F14" s="72" t="s">
        <v>65</v>
      </c>
      <c r="G14" s="73">
        <f t="shared" si="2"/>
        <v>5.285</v>
      </c>
      <c r="H14" s="74">
        <v>0.831</v>
      </c>
      <c r="I14" s="75">
        <f t="shared" si="3"/>
        <v>5.817</v>
      </c>
      <c r="J14" s="72">
        <v>0.5</v>
      </c>
      <c r="K14" s="73">
        <f t="shared" si="4"/>
        <v>3.5</v>
      </c>
      <c r="L14" s="76">
        <v>0.55</v>
      </c>
      <c r="M14" s="77">
        <f t="shared" si="5"/>
        <v>3.8500000000000005</v>
      </c>
      <c r="N14" s="74">
        <v>0.415</v>
      </c>
      <c r="O14" s="78">
        <f t="shared" si="6"/>
        <v>2.905</v>
      </c>
      <c r="P14" s="72">
        <v>0.457</v>
      </c>
      <c r="Q14" s="79">
        <f t="shared" si="7"/>
        <v>3.1990000000000003</v>
      </c>
      <c r="R14" s="49">
        <v>7</v>
      </c>
      <c r="S14" s="72">
        <v>0.25</v>
      </c>
      <c r="T14" s="80">
        <f t="shared" si="8"/>
        <v>1.75</v>
      </c>
      <c r="U14" s="72">
        <v>0.36</v>
      </c>
      <c r="V14" s="80">
        <f t="shared" si="9"/>
        <v>2.52</v>
      </c>
      <c r="W14" s="72">
        <v>0.25</v>
      </c>
      <c r="X14" s="80">
        <f t="shared" si="10"/>
        <v>1.75</v>
      </c>
      <c r="Y14" s="72">
        <v>0.33</v>
      </c>
      <c r="Z14" s="80">
        <f t="shared" si="11"/>
        <v>2.31</v>
      </c>
      <c r="AA14" s="49">
        <v>7</v>
      </c>
      <c r="AB14" s="72">
        <v>0.15</v>
      </c>
      <c r="AC14" s="80">
        <f t="shared" si="12"/>
        <v>1.05</v>
      </c>
      <c r="AD14" s="72">
        <v>0.2</v>
      </c>
      <c r="AE14" s="80">
        <f t="shared" si="13"/>
        <v>1.4000000000000001</v>
      </c>
      <c r="AF14" s="72">
        <v>0.15</v>
      </c>
      <c r="AG14" s="80">
        <f t="shared" si="14"/>
        <v>1.05</v>
      </c>
      <c r="AH14" s="72">
        <v>0.15</v>
      </c>
      <c r="AI14" s="80">
        <f t="shared" si="15"/>
        <v>1.05</v>
      </c>
    </row>
    <row r="15" spans="1:35" s="16" customFormat="1" ht="18.75" hidden="1">
      <c r="A15" s="49">
        <v>8</v>
      </c>
      <c r="B15" s="50">
        <v>0.3</v>
      </c>
      <c r="C15" s="69">
        <f t="shared" si="0"/>
        <v>2.4</v>
      </c>
      <c r="D15" s="70">
        <v>0.33</v>
      </c>
      <c r="E15" s="69">
        <f t="shared" si="1"/>
        <v>2.64</v>
      </c>
      <c r="F15" s="72" t="s">
        <v>65</v>
      </c>
      <c r="G15" s="73">
        <f t="shared" si="2"/>
        <v>6.04</v>
      </c>
      <c r="H15" s="74">
        <v>0.831</v>
      </c>
      <c r="I15" s="75">
        <f t="shared" si="3"/>
        <v>6.648</v>
      </c>
      <c r="J15" s="72">
        <v>0.5</v>
      </c>
      <c r="K15" s="73">
        <f t="shared" si="4"/>
        <v>4</v>
      </c>
      <c r="L15" s="76">
        <v>0.55</v>
      </c>
      <c r="M15" s="77">
        <f t="shared" si="5"/>
        <v>4.4</v>
      </c>
      <c r="N15" s="74">
        <v>0.415</v>
      </c>
      <c r="O15" s="78">
        <f t="shared" si="6"/>
        <v>3.32</v>
      </c>
      <c r="P15" s="72">
        <v>0.457</v>
      </c>
      <c r="Q15" s="79">
        <f t="shared" si="7"/>
        <v>3.656</v>
      </c>
      <c r="R15" s="49">
        <v>8</v>
      </c>
      <c r="S15" s="72">
        <v>0.25</v>
      </c>
      <c r="T15" s="80">
        <f t="shared" si="8"/>
        <v>2</v>
      </c>
      <c r="U15" s="72">
        <v>0.36</v>
      </c>
      <c r="V15" s="80">
        <f t="shared" si="9"/>
        <v>2.88</v>
      </c>
      <c r="W15" s="72">
        <v>0.25</v>
      </c>
      <c r="X15" s="80">
        <f t="shared" si="10"/>
        <v>2</v>
      </c>
      <c r="Y15" s="72">
        <v>0.33</v>
      </c>
      <c r="Z15" s="80">
        <f t="shared" si="11"/>
        <v>2.64</v>
      </c>
      <c r="AA15" s="49">
        <v>8</v>
      </c>
      <c r="AB15" s="72">
        <v>0.15</v>
      </c>
      <c r="AC15" s="80">
        <f t="shared" si="12"/>
        <v>1.2</v>
      </c>
      <c r="AD15" s="72">
        <v>0.2</v>
      </c>
      <c r="AE15" s="80">
        <f t="shared" si="13"/>
        <v>1.6</v>
      </c>
      <c r="AF15" s="72">
        <v>0.15</v>
      </c>
      <c r="AG15" s="80">
        <f t="shared" si="14"/>
        <v>1.2</v>
      </c>
      <c r="AH15" s="72">
        <v>0.15</v>
      </c>
      <c r="AI15" s="80">
        <f t="shared" si="15"/>
        <v>1.2</v>
      </c>
    </row>
    <row r="16" spans="1:35" s="16" customFormat="1" ht="18.75" hidden="1">
      <c r="A16" s="49">
        <v>9</v>
      </c>
      <c r="B16" s="50">
        <v>0.3</v>
      </c>
      <c r="C16" s="69">
        <f t="shared" si="0"/>
        <v>2.6999999999999997</v>
      </c>
      <c r="D16" s="70">
        <v>0.33</v>
      </c>
      <c r="E16" s="69">
        <f t="shared" si="1"/>
        <v>2.97</v>
      </c>
      <c r="F16" s="72" t="s">
        <v>65</v>
      </c>
      <c r="G16" s="73">
        <f t="shared" si="2"/>
        <v>6.795</v>
      </c>
      <c r="H16" s="74">
        <v>0.831</v>
      </c>
      <c r="I16" s="75">
        <f t="shared" si="3"/>
        <v>7.478999999999999</v>
      </c>
      <c r="J16" s="72">
        <v>0.5</v>
      </c>
      <c r="K16" s="73">
        <f t="shared" si="4"/>
        <v>4.5</v>
      </c>
      <c r="L16" s="76">
        <v>0.55</v>
      </c>
      <c r="M16" s="77">
        <f t="shared" si="5"/>
        <v>4.95</v>
      </c>
      <c r="N16" s="74">
        <v>0.415</v>
      </c>
      <c r="O16" s="78">
        <f t="shared" si="6"/>
        <v>3.735</v>
      </c>
      <c r="P16" s="72">
        <v>0.457</v>
      </c>
      <c r="Q16" s="79">
        <f t="shared" si="7"/>
        <v>4.113</v>
      </c>
      <c r="R16" s="49">
        <v>9</v>
      </c>
      <c r="S16" s="72">
        <v>0.25</v>
      </c>
      <c r="T16" s="80">
        <f t="shared" si="8"/>
        <v>2.25</v>
      </c>
      <c r="U16" s="72">
        <v>0.36</v>
      </c>
      <c r="V16" s="80">
        <f t="shared" si="9"/>
        <v>3.2399999999999998</v>
      </c>
      <c r="W16" s="72">
        <v>0.25</v>
      </c>
      <c r="X16" s="80">
        <f t="shared" si="10"/>
        <v>2.25</v>
      </c>
      <c r="Y16" s="72">
        <v>0.33</v>
      </c>
      <c r="Z16" s="80">
        <f t="shared" si="11"/>
        <v>2.97</v>
      </c>
      <c r="AA16" s="49">
        <v>9</v>
      </c>
      <c r="AB16" s="72">
        <v>0.15</v>
      </c>
      <c r="AC16" s="80">
        <f t="shared" si="12"/>
        <v>1.3499999999999999</v>
      </c>
      <c r="AD16" s="72">
        <v>0.2</v>
      </c>
      <c r="AE16" s="80">
        <f t="shared" si="13"/>
        <v>1.8</v>
      </c>
      <c r="AF16" s="72">
        <v>0.15</v>
      </c>
      <c r="AG16" s="80">
        <f t="shared" si="14"/>
        <v>1.3499999999999999</v>
      </c>
      <c r="AH16" s="72">
        <v>0.15</v>
      </c>
      <c r="AI16" s="80">
        <f t="shared" si="15"/>
        <v>1.3499999999999999</v>
      </c>
    </row>
    <row r="17" spans="1:35" s="16" customFormat="1" ht="18.75" hidden="1">
      <c r="A17" s="49">
        <v>10</v>
      </c>
      <c r="B17" s="50">
        <v>0.3</v>
      </c>
      <c r="C17" s="69">
        <f t="shared" si="0"/>
        <v>3</v>
      </c>
      <c r="D17" s="70">
        <v>0.33</v>
      </c>
      <c r="E17" s="69">
        <f t="shared" si="1"/>
        <v>3.3000000000000003</v>
      </c>
      <c r="F17" s="72" t="s">
        <v>65</v>
      </c>
      <c r="G17" s="73">
        <f t="shared" si="2"/>
        <v>7.55</v>
      </c>
      <c r="H17" s="74">
        <v>0.831</v>
      </c>
      <c r="I17" s="75">
        <f t="shared" si="3"/>
        <v>8.309999999999999</v>
      </c>
      <c r="J17" s="72">
        <v>0.5</v>
      </c>
      <c r="K17" s="73">
        <f t="shared" si="4"/>
        <v>5</v>
      </c>
      <c r="L17" s="76">
        <v>0.55</v>
      </c>
      <c r="M17" s="77">
        <f t="shared" si="5"/>
        <v>5.5</v>
      </c>
      <c r="N17" s="74">
        <v>0.415</v>
      </c>
      <c r="O17" s="78">
        <f t="shared" si="6"/>
        <v>4.1499999999999995</v>
      </c>
      <c r="P17" s="72">
        <v>0.457</v>
      </c>
      <c r="Q17" s="79">
        <f t="shared" si="7"/>
        <v>4.57</v>
      </c>
      <c r="R17" s="49">
        <v>10</v>
      </c>
      <c r="S17" s="72">
        <v>0.25</v>
      </c>
      <c r="T17" s="80">
        <f t="shared" si="8"/>
        <v>2.5</v>
      </c>
      <c r="U17" s="72">
        <v>0.36</v>
      </c>
      <c r="V17" s="80">
        <f t="shared" si="9"/>
        <v>3.5999999999999996</v>
      </c>
      <c r="W17" s="72">
        <v>0.25</v>
      </c>
      <c r="X17" s="80">
        <f t="shared" si="10"/>
        <v>2.5</v>
      </c>
      <c r="Y17" s="72">
        <v>0.33</v>
      </c>
      <c r="Z17" s="80">
        <f t="shared" si="11"/>
        <v>3.3000000000000003</v>
      </c>
      <c r="AA17" s="49">
        <v>10</v>
      </c>
      <c r="AB17" s="72">
        <v>0.15</v>
      </c>
      <c r="AC17" s="80">
        <f t="shared" si="12"/>
        <v>1.5</v>
      </c>
      <c r="AD17" s="72">
        <v>0.2</v>
      </c>
      <c r="AE17" s="80">
        <f t="shared" si="13"/>
        <v>2</v>
      </c>
      <c r="AF17" s="72">
        <v>0.15</v>
      </c>
      <c r="AG17" s="80">
        <f t="shared" si="14"/>
        <v>1.5</v>
      </c>
      <c r="AH17" s="72">
        <v>0.15</v>
      </c>
      <c r="AI17" s="80">
        <f t="shared" si="15"/>
        <v>1.5</v>
      </c>
    </row>
    <row r="18" spans="1:35" s="16" customFormat="1" ht="18.75" hidden="1">
      <c r="A18" s="49">
        <v>20</v>
      </c>
      <c r="B18" s="50">
        <v>0.3</v>
      </c>
      <c r="C18" s="69">
        <f t="shared" si="0"/>
        <v>6</v>
      </c>
      <c r="D18" s="70">
        <v>0.33</v>
      </c>
      <c r="E18" s="69">
        <f t="shared" si="1"/>
        <v>6.6000000000000005</v>
      </c>
      <c r="F18" s="72" t="s">
        <v>65</v>
      </c>
      <c r="G18" s="73">
        <f t="shared" si="2"/>
        <v>15.1</v>
      </c>
      <c r="H18" s="74">
        <v>0.831</v>
      </c>
      <c r="I18" s="75">
        <f t="shared" si="3"/>
        <v>16.619999999999997</v>
      </c>
      <c r="J18" s="72">
        <v>0.5</v>
      </c>
      <c r="K18" s="73">
        <f t="shared" si="4"/>
        <v>10</v>
      </c>
      <c r="L18" s="76">
        <v>0.55</v>
      </c>
      <c r="M18" s="77">
        <f t="shared" si="5"/>
        <v>11</v>
      </c>
      <c r="N18" s="74">
        <v>0.415</v>
      </c>
      <c r="O18" s="78">
        <f t="shared" si="6"/>
        <v>8.299999999999999</v>
      </c>
      <c r="P18" s="72">
        <v>0.457</v>
      </c>
      <c r="Q18" s="79">
        <f t="shared" si="7"/>
        <v>9.14</v>
      </c>
      <c r="R18" s="49">
        <v>20</v>
      </c>
      <c r="S18" s="72">
        <v>0.25</v>
      </c>
      <c r="T18" s="80">
        <f t="shared" si="8"/>
        <v>5</v>
      </c>
      <c r="U18" s="72">
        <v>0.36</v>
      </c>
      <c r="V18" s="80">
        <f t="shared" si="9"/>
        <v>7.199999999999999</v>
      </c>
      <c r="W18" s="72">
        <v>0.25</v>
      </c>
      <c r="X18" s="80">
        <f t="shared" si="10"/>
        <v>5</v>
      </c>
      <c r="Y18" s="72">
        <v>0.33</v>
      </c>
      <c r="Z18" s="80">
        <f t="shared" si="11"/>
        <v>6.6000000000000005</v>
      </c>
      <c r="AA18" s="49">
        <v>20</v>
      </c>
      <c r="AB18" s="72">
        <v>0.15</v>
      </c>
      <c r="AC18" s="80">
        <f t="shared" si="12"/>
        <v>3</v>
      </c>
      <c r="AD18" s="72">
        <v>0.2</v>
      </c>
      <c r="AE18" s="80">
        <f t="shared" si="13"/>
        <v>4</v>
      </c>
      <c r="AF18" s="72">
        <v>0.15</v>
      </c>
      <c r="AG18" s="80">
        <f t="shared" si="14"/>
        <v>3</v>
      </c>
      <c r="AH18" s="72">
        <v>0.15</v>
      </c>
      <c r="AI18" s="80">
        <f t="shared" si="15"/>
        <v>3</v>
      </c>
    </row>
    <row r="19" spans="1:35" s="16" customFormat="1" ht="18.75" hidden="1">
      <c r="A19" s="49">
        <v>30</v>
      </c>
      <c r="B19" s="50">
        <v>0.3</v>
      </c>
      <c r="C19" s="69">
        <f t="shared" si="0"/>
        <v>9</v>
      </c>
      <c r="D19" s="70">
        <v>0.33</v>
      </c>
      <c r="E19" s="69">
        <f t="shared" si="1"/>
        <v>9.9</v>
      </c>
      <c r="F19" s="72" t="s">
        <v>65</v>
      </c>
      <c r="G19" s="73">
        <f t="shared" si="2"/>
        <v>22.65</v>
      </c>
      <c r="H19" s="74">
        <v>0.831</v>
      </c>
      <c r="I19" s="75">
        <f t="shared" si="3"/>
        <v>24.93</v>
      </c>
      <c r="J19" s="72">
        <v>0.5</v>
      </c>
      <c r="K19" s="73">
        <f t="shared" si="4"/>
        <v>15</v>
      </c>
      <c r="L19" s="76">
        <v>0.55</v>
      </c>
      <c r="M19" s="77">
        <f t="shared" si="5"/>
        <v>16.5</v>
      </c>
      <c r="N19" s="74">
        <v>0.415</v>
      </c>
      <c r="O19" s="78">
        <f t="shared" si="6"/>
        <v>12.45</v>
      </c>
      <c r="P19" s="72">
        <v>0.457</v>
      </c>
      <c r="Q19" s="79">
        <f t="shared" si="7"/>
        <v>13.71</v>
      </c>
      <c r="R19" s="49">
        <v>30</v>
      </c>
      <c r="S19" s="72">
        <v>0.25</v>
      </c>
      <c r="T19" s="80">
        <f t="shared" si="8"/>
        <v>7.5</v>
      </c>
      <c r="U19" s="72">
        <v>0.36</v>
      </c>
      <c r="V19" s="80">
        <f t="shared" si="9"/>
        <v>10.799999999999999</v>
      </c>
      <c r="W19" s="72">
        <v>0.25</v>
      </c>
      <c r="X19" s="80">
        <f t="shared" si="10"/>
        <v>7.5</v>
      </c>
      <c r="Y19" s="72">
        <v>0.33</v>
      </c>
      <c r="Z19" s="80">
        <f t="shared" si="11"/>
        <v>9.9</v>
      </c>
      <c r="AA19" s="49">
        <v>30</v>
      </c>
      <c r="AB19" s="72">
        <v>0.15</v>
      </c>
      <c r="AC19" s="80">
        <f t="shared" si="12"/>
        <v>4.5</v>
      </c>
      <c r="AD19" s="72">
        <v>0.2</v>
      </c>
      <c r="AE19" s="80">
        <f t="shared" si="13"/>
        <v>6</v>
      </c>
      <c r="AF19" s="72">
        <v>0.15</v>
      </c>
      <c r="AG19" s="80">
        <f t="shared" si="14"/>
        <v>4.5</v>
      </c>
      <c r="AH19" s="72">
        <v>0.15</v>
      </c>
      <c r="AI19" s="80">
        <f t="shared" si="15"/>
        <v>4.5</v>
      </c>
    </row>
    <row r="20" spans="1:35" s="16" customFormat="1" ht="18.75" hidden="1">
      <c r="A20" s="49">
        <v>40</v>
      </c>
      <c r="B20" s="50">
        <v>0.3</v>
      </c>
      <c r="C20" s="69">
        <f t="shared" si="0"/>
        <v>12</v>
      </c>
      <c r="D20" s="70">
        <v>0.33</v>
      </c>
      <c r="E20" s="69">
        <f t="shared" si="1"/>
        <v>13.200000000000001</v>
      </c>
      <c r="F20" s="72" t="s">
        <v>65</v>
      </c>
      <c r="G20" s="73">
        <f t="shared" si="2"/>
        <v>30.2</v>
      </c>
      <c r="H20" s="74">
        <v>0.831</v>
      </c>
      <c r="I20" s="75">
        <f t="shared" si="3"/>
        <v>33.239999999999995</v>
      </c>
      <c r="J20" s="72">
        <v>0.5</v>
      </c>
      <c r="K20" s="73">
        <f t="shared" si="4"/>
        <v>20</v>
      </c>
      <c r="L20" s="76">
        <v>0.55</v>
      </c>
      <c r="M20" s="77">
        <f t="shared" si="5"/>
        <v>22</v>
      </c>
      <c r="N20" s="74">
        <v>0.415</v>
      </c>
      <c r="O20" s="78">
        <f t="shared" si="6"/>
        <v>16.599999999999998</v>
      </c>
      <c r="P20" s="72">
        <v>0.457</v>
      </c>
      <c r="Q20" s="79">
        <f t="shared" si="7"/>
        <v>18.28</v>
      </c>
      <c r="R20" s="49">
        <v>40</v>
      </c>
      <c r="S20" s="72">
        <v>0.25</v>
      </c>
      <c r="T20" s="80">
        <f t="shared" si="8"/>
        <v>10</v>
      </c>
      <c r="U20" s="72">
        <v>0.36</v>
      </c>
      <c r="V20" s="80">
        <f t="shared" si="9"/>
        <v>14.399999999999999</v>
      </c>
      <c r="W20" s="72">
        <v>0.25</v>
      </c>
      <c r="X20" s="80">
        <f t="shared" si="10"/>
        <v>10</v>
      </c>
      <c r="Y20" s="72">
        <v>0.33</v>
      </c>
      <c r="Z20" s="80">
        <f t="shared" si="11"/>
        <v>13.200000000000001</v>
      </c>
      <c r="AA20" s="49">
        <v>40</v>
      </c>
      <c r="AB20" s="72">
        <v>0.15</v>
      </c>
      <c r="AC20" s="80">
        <f t="shared" si="12"/>
        <v>6</v>
      </c>
      <c r="AD20" s="72">
        <v>0.2</v>
      </c>
      <c r="AE20" s="80">
        <f t="shared" si="13"/>
        <v>8</v>
      </c>
      <c r="AF20" s="72">
        <v>0.15</v>
      </c>
      <c r="AG20" s="80">
        <f t="shared" si="14"/>
        <v>6</v>
      </c>
      <c r="AH20" s="72">
        <v>0.15</v>
      </c>
      <c r="AI20" s="80">
        <f t="shared" si="15"/>
        <v>6</v>
      </c>
    </row>
    <row r="21" spans="1:35" s="16" customFormat="1" ht="18.75" hidden="1">
      <c r="A21" s="49">
        <v>50</v>
      </c>
      <c r="B21" s="50">
        <v>0.3</v>
      </c>
      <c r="C21" s="69">
        <f t="shared" si="0"/>
        <v>15</v>
      </c>
      <c r="D21" s="70">
        <v>0.33</v>
      </c>
      <c r="E21" s="69">
        <f t="shared" si="1"/>
        <v>16.5</v>
      </c>
      <c r="F21" s="72" t="s">
        <v>65</v>
      </c>
      <c r="G21" s="73">
        <f t="shared" si="2"/>
        <v>37.75</v>
      </c>
      <c r="H21" s="74">
        <v>0.831</v>
      </c>
      <c r="I21" s="75">
        <f t="shared" si="3"/>
        <v>41.55</v>
      </c>
      <c r="J21" s="72">
        <v>0.5</v>
      </c>
      <c r="K21" s="73">
        <f t="shared" si="4"/>
        <v>25</v>
      </c>
      <c r="L21" s="76">
        <v>0.55</v>
      </c>
      <c r="M21" s="77">
        <f t="shared" si="5"/>
        <v>27.500000000000004</v>
      </c>
      <c r="N21" s="74">
        <v>0.415</v>
      </c>
      <c r="O21" s="78">
        <f t="shared" si="6"/>
        <v>20.75</v>
      </c>
      <c r="P21" s="72">
        <v>0.457</v>
      </c>
      <c r="Q21" s="79">
        <f t="shared" si="7"/>
        <v>22.85</v>
      </c>
      <c r="R21" s="49">
        <v>50</v>
      </c>
      <c r="S21" s="72">
        <v>0.25</v>
      </c>
      <c r="T21" s="80">
        <f t="shared" si="8"/>
        <v>12.5</v>
      </c>
      <c r="U21" s="72">
        <v>0.36</v>
      </c>
      <c r="V21" s="80">
        <f t="shared" si="9"/>
        <v>18</v>
      </c>
      <c r="W21" s="72">
        <v>0.25</v>
      </c>
      <c r="X21" s="80">
        <f t="shared" si="10"/>
        <v>12.5</v>
      </c>
      <c r="Y21" s="72">
        <v>0.33</v>
      </c>
      <c r="Z21" s="80">
        <f t="shared" si="11"/>
        <v>16.5</v>
      </c>
      <c r="AA21" s="49">
        <v>50</v>
      </c>
      <c r="AB21" s="72">
        <v>0.15</v>
      </c>
      <c r="AC21" s="80">
        <f t="shared" si="12"/>
        <v>7.5</v>
      </c>
      <c r="AD21" s="72">
        <v>0.2</v>
      </c>
      <c r="AE21" s="80">
        <f t="shared" si="13"/>
        <v>10</v>
      </c>
      <c r="AF21" s="72">
        <v>0.15</v>
      </c>
      <c r="AG21" s="80">
        <f t="shared" si="14"/>
        <v>7.5</v>
      </c>
      <c r="AH21" s="72">
        <v>0.15</v>
      </c>
      <c r="AI21" s="80">
        <f t="shared" si="15"/>
        <v>7.5</v>
      </c>
    </row>
    <row r="22" spans="1:35" s="16" customFormat="1" ht="18.75" hidden="1">
      <c r="A22" s="49">
        <v>60</v>
      </c>
      <c r="B22" s="50">
        <v>0.3</v>
      </c>
      <c r="C22" s="69">
        <f t="shared" si="0"/>
        <v>18</v>
      </c>
      <c r="D22" s="70">
        <v>0.33</v>
      </c>
      <c r="E22" s="69">
        <f t="shared" si="1"/>
        <v>19.8</v>
      </c>
      <c r="F22" s="72" t="s">
        <v>65</v>
      </c>
      <c r="G22" s="73">
        <f t="shared" si="2"/>
        <v>45.3</v>
      </c>
      <c r="H22" s="74">
        <v>0.831</v>
      </c>
      <c r="I22" s="75">
        <f t="shared" si="3"/>
        <v>49.86</v>
      </c>
      <c r="J22" s="72">
        <v>0.5</v>
      </c>
      <c r="K22" s="73">
        <f t="shared" si="4"/>
        <v>30</v>
      </c>
      <c r="L22" s="76">
        <v>0.55</v>
      </c>
      <c r="M22" s="77">
        <f t="shared" si="5"/>
        <v>33</v>
      </c>
      <c r="N22" s="74">
        <v>0.415</v>
      </c>
      <c r="O22" s="78">
        <f t="shared" si="6"/>
        <v>24.9</v>
      </c>
      <c r="P22" s="72">
        <v>0.457</v>
      </c>
      <c r="Q22" s="79">
        <f t="shared" si="7"/>
        <v>27.42</v>
      </c>
      <c r="R22" s="49">
        <v>60</v>
      </c>
      <c r="S22" s="72">
        <v>0.25</v>
      </c>
      <c r="T22" s="80">
        <f t="shared" si="8"/>
        <v>15</v>
      </c>
      <c r="U22" s="72">
        <v>0.36</v>
      </c>
      <c r="V22" s="80">
        <f t="shared" si="9"/>
        <v>21.599999999999998</v>
      </c>
      <c r="W22" s="72">
        <v>0.25</v>
      </c>
      <c r="X22" s="80">
        <f t="shared" si="10"/>
        <v>15</v>
      </c>
      <c r="Y22" s="72">
        <v>0.33</v>
      </c>
      <c r="Z22" s="80">
        <f t="shared" si="11"/>
        <v>19.8</v>
      </c>
      <c r="AA22" s="49">
        <v>60</v>
      </c>
      <c r="AB22" s="72">
        <v>0.15</v>
      </c>
      <c r="AC22" s="80">
        <f t="shared" si="12"/>
        <v>9</v>
      </c>
      <c r="AD22" s="72">
        <v>0.2</v>
      </c>
      <c r="AE22" s="80">
        <f t="shared" si="13"/>
        <v>12</v>
      </c>
      <c r="AF22" s="72">
        <v>0.15</v>
      </c>
      <c r="AG22" s="80">
        <f t="shared" si="14"/>
        <v>9</v>
      </c>
      <c r="AH22" s="72">
        <v>0.15</v>
      </c>
      <c r="AI22" s="80">
        <f t="shared" si="15"/>
        <v>9</v>
      </c>
    </row>
    <row r="23" spans="1:35" s="16" customFormat="1" ht="18.75" hidden="1">
      <c r="A23" s="49">
        <v>70</v>
      </c>
      <c r="B23" s="50">
        <v>0.3</v>
      </c>
      <c r="C23" s="69">
        <f t="shared" si="0"/>
        <v>21</v>
      </c>
      <c r="D23" s="70">
        <v>0.33</v>
      </c>
      <c r="E23" s="69">
        <f t="shared" si="1"/>
        <v>23.1</v>
      </c>
      <c r="F23" s="72" t="s">
        <v>65</v>
      </c>
      <c r="G23" s="73">
        <f t="shared" si="2"/>
        <v>52.85</v>
      </c>
      <c r="H23" s="74">
        <v>0.831</v>
      </c>
      <c r="I23" s="75">
        <f t="shared" si="3"/>
        <v>58.169999999999995</v>
      </c>
      <c r="J23" s="72">
        <v>0.5</v>
      </c>
      <c r="K23" s="73">
        <f t="shared" si="4"/>
        <v>35</v>
      </c>
      <c r="L23" s="76">
        <v>0.55</v>
      </c>
      <c r="M23" s="77">
        <f t="shared" si="5"/>
        <v>38.5</v>
      </c>
      <c r="N23" s="74">
        <v>0.415</v>
      </c>
      <c r="O23" s="78">
        <f t="shared" si="6"/>
        <v>29.049999999999997</v>
      </c>
      <c r="P23" s="72">
        <v>0.457</v>
      </c>
      <c r="Q23" s="79">
        <f t="shared" si="7"/>
        <v>31.990000000000002</v>
      </c>
      <c r="R23" s="49">
        <v>70</v>
      </c>
      <c r="S23" s="72">
        <v>0.25</v>
      </c>
      <c r="T23" s="80">
        <f t="shared" si="8"/>
        <v>17.5</v>
      </c>
      <c r="U23" s="72">
        <v>0.36</v>
      </c>
      <c r="V23" s="80">
        <f t="shared" si="9"/>
        <v>25.2</v>
      </c>
      <c r="W23" s="72">
        <v>0.25</v>
      </c>
      <c r="X23" s="80">
        <f t="shared" si="10"/>
        <v>17.5</v>
      </c>
      <c r="Y23" s="72">
        <v>0.33</v>
      </c>
      <c r="Z23" s="80">
        <f t="shared" si="11"/>
        <v>23.1</v>
      </c>
      <c r="AA23" s="49">
        <v>70</v>
      </c>
      <c r="AB23" s="72">
        <v>0.15</v>
      </c>
      <c r="AC23" s="80">
        <f t="shared" si="12"/>
        <v>10.5</v>
      </c>
      <c r="AD23" s="72">
        <v>0.2</v>
      </c>
      <c r="AE23" s="80">
        <f t="shared" si="13"/>
        <v>14</v>
      </c>
      <c r="AF23" s="72">
        <v>0.15</v>
      </c>
      <c r="AG23" s="80">
        <f t="shared" si="14"/>
        <v>10.5</v>
      </c>
      <c r="AH23" s="72">
        <v>0.15</v>
      </c>
      <c r="AI23" s="80">
        <f t="shared" si="15"/>
        <v>10.5</v>
      </c>
    </row>
    <row r="24" spans="1:35" s="16" customFormat="1" ht="18.75" hidden="1">
      <c r="A24" s="49">
        <v>80</v>
      </c>
      <c r="B24" s="50">
        <v>0.3</v>
      </c>
      <c r="C24" s="69">
        <f t="shared" si="0"/>
        <v>24</v>
      </c>
      <c r="D24" s="70">
        <v>0.33</v>
      </c>
      <c r="E24" s="69">
        <f t="shared" si="1"/>
        <v>26.400000000000002</v>
      </c>
      <c r="F24" s="72" t="s">
        <v>65</v>
      </c>
      <c r="G24" s="73">
        <f t="shared" si="2"/>
        <v>60.4</v>
      </c>
      <c r="H24" s="74">
        <v>0.831</v>
      </c>
      <c r="I24" s="75">
        <f t="shared" si="3"/>
        <v>66.47999999999999</v>
      </c>
      <c r="J24" s="72">
        <v>0.5</v>
      </c>
      <c r="K24" s="73">
        <f t="shared" si="4"/>
        <v>40</v>
      </c>
      <c r="L24" s="76">
        <v>0.55</v>
      </c>
      <c r="M24" s="77">
        <f t="shared" si="5"/>
        <v>44</v>
      </c>
      <c r="N24" s="74">
        <v>0.415</v>
      </c>
      <c r="O24" s="78">
        <f t="shared" si="6"/>
        <v>33.199999999999996</v>
      </c>
      <c r="P24" s="72">
        <v>0.457</v>
      </c>
      <c r="Q24" s="79">
        <f t="shared" si="7"/>
        <v>36.56</v>
      </c>
      <c r="R24" s="49">
        <v>80</v>
      </c>
      <c r="S24" s="72">
        <v>0.25</v>
      </c>
      <c r="T24" s="80">
        <f t="shared" si="8"/>
        <v>20</v>
      </c>
      <c r="U24" s="72">
        <v>0.36</v>
      </c>
      <c r="V24" s="80">
        <f t="shared" si="9"/>
        <v>28.799999999999997</v>
      </c>
      <c r="W24" s="72">
        <v>0.25</v>
      </c>
      <c r="X24" s="80">
        <f t="shared" si="10"/>
        <v>20</v>
      </c>
      <c r="Y24" s="72">
        <v>0.33</v>
      </c>
      <c r="Z24" s="80">
        <f t="shared" si="11"/>
        <v>26.400000000000002</v>
      </c>
      <c r="AA24" s="49">
        <v>80</v>
      </c>
      <c r="AB24" s="72">
        <v>0.15</v>
      </c>
      <c r="AC24" s="80">
        <f t="shared" si="12"/>
        <v>12</v>
      </c>
      <c r="AD24" s="72">
        <v>0.2</v>
      </c>
      <c r="AE24" s="80">
        <f t="shared" si="13"/>
        <v>16</v>
      </c>
      <c r="AF24" s="72">
        <v>0.15</v>
      </c>
      <c r="AG24" s="80">
        <f t="shared" si="14"/>
        <v>12</v>
      </c>
      <c r="AH24" s="72">
        <v>0.15</v>
      </c>
      <c r="AI24" s="80">
        <f t="shared" si="15"/>
        <v>12</v>
      </c>
    </row>
    <row r="25" spans="1:35" s="16" customFormat="1" ht="18.75" hidden="1">
      <c r="A25" s="49">
        <v>90</v>
      </c>
      <c r="B25" s="50">
        <v>0.3</v>
      </c>
      <c r="C25" s="69">
        <f t="shared" si="0"/>
        <v>27</v>
      </c>
      <c r="D25" s="70">
        <v>0.33</v>
      </c>
      <c r="E25" s="69">
        <f t="shared" si="1"/>
        <v>29.700000000000003</v>
      </c>
      <c r="F25" s="72" t="s">
        <v>65</v>
      </c>
      <c r="G25" s="73">
        <f t="shared" si="2"/>
        <v>67.95</v>
      </c>
      <c r="H25" s="74">
        <v>0.831</v>
      </c>
      <c r="I25" s="75">
        <f t="shared" si="3"/>
        <v>74.78999999999999</v>
      </c>
      <c r="J25" s="72">
        <v>0.5</v>
      </c>
      <c r="K25" s="73">
        <f t="shared" si="4"/>
        <v>45</v>
      </c>
      <c r="L25" s="76">
        <v>0.55</v>
      </c>
      <c r="M25" s="77">
        <f t="shared" si="5"/>
        <v>49.50000000000001</v>
      </c>
      <c r="N25" s="74">
        <v>0.415</v>
      </c>
      <c r="O25" s="78">
        <f t="shared" si="6"/>
        <v>37.35</v>
      </c>
      <c r="P25" s="72">
        <v>0.457</v>
      </c>
      <c r="Q25" s="79">
        <f t="shared" si="7"/>
        <v>41.13</v>
      </c>
      <c r="R25" s="49">
        <v>90</v>
      </c>
      <c r="S25" s="72">
        <v>0.25</v>
      </c>
      <c r="T25" s="80">
        <f t="shared" si="8"/>
        <v>22.5</v>
      </c>
      <c r="U25" s="72">
        <v>0.36</v>
      </c>
      <c r="V25" s="80">
        <f t="shared" si="9"/>
        <v>32.4</v>
      </c>
      <c r="W25" s="72">
        <v>0.25</v>
      </c>
      <c r="X25" s="80">
        <f t="shared" si="10"/>
        <v>22.5</v>
      </c>
      <c r="Y25" s="72">
        <v>0.33</v>
      </c>
      <c r="Z25" s="80">
        <f t="shared" si="11"/>
        <v>29.700000000000003</v>
      </c>
      <c r="AA25" s="49">
        <v>90</v>
      </c>
      <c r="AB25" s="72">
        <v>0.15</v>
      </c>
      <c r="AC25" s="80">
        <f t="shared" si="12"/>
        <v>13.5</v>
      </c>
      <c r="AD25" s="72">
        <v>0.2</v>
      </c>
      <c r="AE25" s="80">
        <f t="shared" si="13"/>
        <v>18</v>
      </c>
      <c r="AF25" s="72">
        <v>0.15</v>
      </c>
      <c r="AG25" s="80">
        <f t="shared" si="14"/>
        <v>13.5</v>
      </c>
      <c r="AH25" s="72">
        <v>0.15</v>
      </c>
      <c r="AI25" s="80">
        <f t="shared" si="15"/>
        <v>13.5</v>
      </c>
    </row>
    <row r="26" spans="1:35" s="16" customFormat="1" ht="18.75" hidden="1">
      <c r="A26" s="49">
        <v>100</v>
      </c>
      <c r="B26" s="50">
        <v>0.3</v>
      </c>
      <c r="C26" s="69">
        <f t="shared" si="0"/>
        <v>30</v>
      </c>
      <c r="D26" s="70">
        <v>0.33</v>
      </c>
      <c r="E26" s="69">
        <f t="shared" si="1"/>
        <v>33</v>
      </c>
      <c r="F26" s="72" t="s">
        <v>65</v>
      </c>
      <c r="G26" s="73">
        <f t="shared" si="2"/>
        <v>75.5</v>
      </c>
      <c r="H26" s="74">
        <v>0.831</v>
      </c>
      <c r="I26" s="75">
        <f t="shared" si="3"/>
        <v>83.1</v>
      </c>
      <c r="J26" s="72">
        <v>0.5</v>
      </c>
      <c r="K26" s="73">
        <f t="shared" si="4"/>
        <v>50</v>
      </c>
      <c r="L26" s="76">
        <v>0.55</v>
      </c>
      <c r="M26" s="77">
        <f t="shared" si="5"/>
        <v>55.00000000000001</v>
      </c>
      <c r="N26" s="74">
        <v>0.415</v>
      </c>
      <c r="O26" s="78">
        <f t="shared" si="6"/>
        <v>41.5</v>
      </c>
      <c r="P26" s="72">
        <v>0.457</v>
      </c>
      <c r="Q26" s="79">
        <f t="shared" si="7"/>
        <v>45.7</v>
      </c>
      <c r="R26" s="49">
        <v>100</v>
      </c>
      <c r="S26" s="72">
        <v>0.25</v>
      </c>
      <c r="T26" s="80">
        <f t="shared" si="8"/>
        <v>25</v>
      </c>
      <c r="U26" s="72">
        <v>0.36</v>
      </c>
      <c r="V26" s="80">
        <f t="shared" si="9"/>
        <v>36</v>
      </c>
      <c r="W26" s="72">
        <v>0.25</v>
      </c>
      <c r="X26" s="80">
        <f t="shared" si="10"/>
        <v>25</v>
      </c>
      <c r="Y26" s="72">
        <v>0.33</v>
      </c>
      <c r="Z26" s="80">
        <f t="shared" si="11"/>
        <v>33</v>
      </c>
      <c r="AA26" s="49">
        <v>100</v>
      </c>
      <c r="AB26" s="72">
        <v>0.15</v>
      </c>
      <c r="AC26" s="80">
        <f t="shared" si="12"/>
        <v>15</v>
      </c>
      <c r="AD26" s="72">
        <v>0.2</v>
      </c>
      <c r="AE26" s="80">
        <f t="shared" si="13"/>
        <v>20</v>
      </c>
      <c r="AF26" s="72">
        <v>0.15</v>
      </c>
      <c r="AG26" s="80">
        <f t="shared" si="14"/>
        <v>15</v>
      </c>
      <c r="AH26" s="72">
        <v>0.15</v>
      </c>
      <c r="AI26" s="80">
        <f t="shared" si="15"/>
        <v>15</v>
      </c>
    </row>
    <row r="27" spans="1:35" s="64" customFormat="1" ht="18.75" hidden="1">
      <c r="A27" s="28"/>
      <c r="B27" s="28"/>
      <c r="C27" s="53"/>
      <c r="D27" s="53"/>
      <c r="E27" s="54"/>
      <c r="F27" s="54"/>
      <c r="G27" s="55"/>
      <c r="H27" s="55"/>
      <c r="I27" s="56"/>
      <c r="J27" s="57"/>
      <c r="K27" s="55"/>
      <c r="L27" s="55"/>
      <c r="M27" s="58"/>
      <c r="N27" s="59"/>
      <c r="O27" s="57"/>
      <c r="P27" s="57"/>
      <c r="Q27" s="60"/>
      <c r="R27" s="61"/>
      <c r="S27" s="62"/>
      <c r="T27" s="63"/>
      <c r="U27" s="62"/>
      <c r="V27" s="63"/>
      <c r="W27" s="55"/>
      <c r="X27" s="63"/>
      <c r="Y27" s="55"/>
      <c r="Z27" s="63"/>
      <c r="AA27" s="61"/>
      <c r="AB27" s="62"/>
      <c r="AC27" s="61"/>
      <c r="AD27" s="62"/>
      <c r="AE27" s="63"/>
      <c r="AF27" s="55"/>
      <c r="AG27" s="63"/>
      <c r="AH27" s="55"/>
      <c r="AI27" s="63"/>
    </row>
    <row r="28" spans="1:35" s="68" customFormat="1" ht="11.25" customHeight="1">
      <c r="A28" s="65"/>
      <c r="B28" s="65"/>
      <c r="C28" s="65"/>
      <c r="D28" s="65"/>
      <c r="E28" s="65"/>
      <c r="F28" s="65"/>
      <c r="G28" s="66"/>
      <c r="H28" s="66"/>
      <c r="I28" s="66"/>
      <c r="J28" s="67"/>
      <c r="K28" s="66"/>
      <c r="L28" s="67"/>
      <c r="M28" s="66"/>
      <c r="N28" s="67"/>
      <c r="O28" s="66"/>
      <c r="P28" s="67"/>
      <c r="Q28" s="66"/>
      <c r="R28" s="66"/>
      <c r="S28" s="67"/>
      <c r="T28" s="66"/>
      <c r="U28" s="67"/>
      <c r="V28" s="66"/>
      <c r="W28" s="67"/>
      <c r="X28" s="66"/>
      <c r="Y28" s="67"/>
      <c r="Z28" s="66"/>
      <c r="AA28" s="66"/>
      <c r="AB28" s="67"/>
      <c r="AC28" s="66"/>
      <c r="AD28" s="67"/>
      <c r="AE28" s="66"/>
      <c r="AF28" s="67"/>
      <c r="AG28" s="66"/>
      <c r="AH28" s="67"/>
      <c r="AI28" s="66"/>
    </row>
    <row r="29" spans="1:35" s="19" customFormat="1" ht="25.5">
      <c r="A29" s="83" t="s">
        <v>66</v>
      </c>
      <c r="B29" s="84"/>
      <c r="C29" s="18">
        <v>6</v>
      </c>
      <c r="D29" s="18"/>
      <c r="E29" s="18">
        <v>15</v>
      </c>
      <c r="F29" s="18"/>
      <c r="G29" s="18">
        <v>60</v>
      </c>
      <c r="H29" s="18"/>
      <c r="I29" s="18">
        <v>26</v>
      </c>
      <c r="J29" s="31"/>
      <c r="K29" s="18">
        <v>37</v>
      </c>
      <c r="L29" s="31"/>
      <c r="M29" s="18">
        <v>33</v>
      </c>
      <c r="N29" s="31"/>
      <c r="O29" s="18">
        <v>506</v>
      </c>
      <c r="P29" s="31"/>
      <c r="Q29" s="18">
        <v>48</v>
      </c>
      <c r="R29" s="85"/>
      <c r="S29" s="31"/>
      <c r="T29" s="18">
        <v>10</v>
      </c>
      <c r="U29" s="31"/>
      <c r="V29" s="18">
        <v>230</v>
      </c>
      <c r="W29" s="31"/>
      <c r="X29" s="18">
        <v>165</v>
      </c>
      <c r="Y29" s="31"/>
      <c r="Z29" s="18">
        <v>40</v>
      </c>
      <c r="AA29" s="85"/>
      <c r="AB29" s="31"/>
      <c r="AC29" s="18">
        <v>5</v>
      </c>
      <c r="AD29" s="31"/>
      <c r="AE29" s="18">
        <v>3</v>
      </c>
      <c r="AF29" s="31"/>
      <c r="AG29" s="18">
        <v>3</v>
      </c>
      <c r="AH29" s="31"/>
      <c r="AI29" s="18">
        <v>315</v>
      </c>
    </row>
    <row r="30" spans="1:35" ht="9.75" customHeight="1">
      <c r="A30" s="86"/>
      <c r="B30" s="86"/>
      <c r="C30" s="13"/>
      <c r="D30" s="13"/>
      <c r="E30" s="13"/>
      <c r="F30" s="13"/>
      <c r="G30" s="13"/>
      <c r="H30" s="13"/>
      <c r="I30" s="13"/>
      <c r="J30" s="30"/>
      <c r="K30" s="13"/>
      <c r="L30" s="30"/>
      <c r="M30" s="13"/>
      <c r="N30" s="30"/>
      <c r="O30" s="13"/>
      <c r="P30" s="30"/>
      <c r="Q30" s="13"/>
      <c r="R30" s="81"/>
      <c r="S30" s="30"/>
      <c r="T30" s="13"/>
      <c r="U30" s="30"/>
      <c r="V30" s="13"/>
      <c r="W30" s="30"/>
      <c r="X30" s="13"/>
      <c r="Y30" s="30"/>
      <c r="Z30" s="13"/>
      <c r="AA30" s="81"/>
      <c r="AB30" s="30"/>
      <c r="AC30" s="13"/>
      <c r="AD30" s="30"/>
      <c r="AE30" s="13"/>
      <c r="AF30" s="30"/>
      <c r="AG30" s="13"/>
      <c r="AH30" s="30"/>
      <c r="AI30" s="13"/>
    </row>
    <row r="31" spans="1:35" s="14" customFormat="1" ht="25.5">
      <c r="A31" s="87" t="s">
        <v>67</v>
      </c>
      <c r="B31" s="87"/>
      <c r="C31" s="20">
        <f>C8*C29</f>
        <v>1.7999999999999998</v>
      </c>
      <c r="D31" s="20"/>
      <c r="E31" s="20">
        <f>E8*E29</f>
        <v>4.95</v>
      </c>
      <c r="F31" s="20"/>
      <c r="G31" s="20">
        <f>G8*G29</f>
        <v>45.3</v>
      </c>
      <c r="H31" s="20"/>
      <c r="I31" s="20">
        <f aca="true" t="shared" si="16" ref="I31:AI31">I8*I29</f>
        <v>21.605999999999998</v>
      </c>
      <c r="J31" s="32"/>
      <c r="K31" s="20">
        <f t="shared" si="16"/>
        <v>18.5</v>
      </c>
      <c r="L31" s="32"/>
      <c r="M31" s="20">
        <f t="shared" si="16"/>
        <v>18.150000000000002</v>
      </c>
      <c r="N31" s="32"/>
      <c r="O31" s="20">
        <f t="shared" si="16"/>
        <v>209.98999999999998</v>
      </c>
      <c r="P31" s="32"/>
      <c r="Q31" s="20">
        <f t="shared" si="16"/>
        <v>21.936</v>
      </c>
      <c r="R31" s="82">
        <f t="shared" si="16"/>
        <v>0</v>
      </c>
      <c r="S31" s="32"/>
      <c r="T31" s="20">
        <f t="shared" si="16"/>
        <v>2.5</v>
      </c>
      <c r="U31" s="20">
        <f t="shared" si="16"/>
        <v>0</v>
      </c>
      <c r="V31" s="20">
        <f t="shared" si="16"/>
        <v>82.8</v>
      </c>
      <c r="W31" s="32"/>
      <c r="X31" s="20">
        <f>X8*X29</f>
        <v>41.25</v>
      </c>
      <c r="Y31" s="32"/>
      <c r="Z31" s="20">
        <f t="shared" si="16"/>
        <v>13.200000000000001</v>
      </c>
      <c r="AA31" s="82">
        <f t="shared" si="16"/>
        <v>0</v>
      </c>
      <c r="AB31" s="32"/>
      <c r="AC31" s="20">
        <f t="shared" si="16"/>
        <v>0.75</v>
      </c>
      <c r="AD31" s="20">
        <f t="shared" si="16"/>
        <v>0</v>
      </c>
      <c r="AE31" s="20">
        <f t="shared" si="16"/>
        <v>0.6000000000000001</v>
      </c>
      <c r="AF31" s="32"/>
      <c r="AG31" s="20">
        <f t="shared" si="16"/>
        <v>0.44999999999999996</v>
      </c>
      <c r="AH31" s="32"/>
      <c r="AI31" s="20">
        <f t="shared" si="16"/>
        <v>47.25</v>
      </c>
    </row>
    <row r="33" spans="7:8" ht="25.5">
      <c r="G33" s="27"/>
      <c r="H33" s="27"/>
    </row>
    <row r="35" spans="9:10" ht="25.5">
      <c r="I35" s="29"/>
      <c r="J35" s="34"/>
    </row>
  </sheetData>
  <sheetProtection/>
  <mergeCells count="7">
    <mergeCell ref="A1:AI1"/>
    <mergeCell ref="A2:AI2"/>
    <mergeCell ref="A4:Q5"/>
    <mergeCell ref="R4:Z4"/>
    <mergeCell ref="AA4:AI4"/>
    <mergeCell ref="R5:Z5"/>
    <mergeCell ref="AA5:AI5"/>
  </mergeCells>
  <printOptions/>
  <pageMargins left="0.24" right="0.16" top="0.31" bottom="0.21" header="0.19" footer="0.15"/>
  <pageSetup fitToHeight="1" fitToWidth="1" horizontalDpi="120" verticalDpi="12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PCH-</cp:lastModifiedBy>
  <cp:lastPrinted>2009-05-11T06:25:57Z</cp:lastPrinted>
  <dcterms:created xsi:type="dcterms:W3CDTF">1999-04-02T11:19:39Z</dcterms:created>
  <dcterms:modified xsi:type="dcterms:W3CDTF">2009-05-15T09:49:53Z</dcterms:modified>
  <cp:category/>
  <cp:version/>
  <cp:contentType/>
  <cp:contentStatus/>
</cp:coreProperties>
</file>