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15252" windowHeight="8424" activeTab="7"/>
  </bookViews>
  <sheets>
    <sheet name="АЦ-40(130) г.н." sheetId="1" r:id="rId1"/>
    <sheet name=")130)" sheetId="2" r:id="rId2"/>
    <sheet name="АЛ-30" sheetId="3" r:id="rId3"/>
    <sheet name="645" sheetId="4" r:id="rId4"/>
    <sheet name="УРАЛ" sheetId="5" r:id="rId5"/>
    <sheet name="Месяц" sheetId="6" r:id="rId6"/>
    <sheet name="ЯНВАРЬ" sheetId="7" r:id="rId7"/>
    <sheet name="Отчет работы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5">Месяц!$A$1:$L$60</definedName>
  </definedNames>
  <calcPr calcId="125725"/>
</workbook>
</file>

<file path=xl/calcChain.xml><?xml version="1.0" encoding="utf-8"?>
<calcChain xmlns="http://schemas.openxmlformats.org/spreadsheetml/2006/main">
  <c r="AC5" i="3"/>
  <c r="AC6"/>
  <c r="AC7"/>
  <c r="AC8"/>
  <c r="AC9"/>
  <c r="AC10"/>
  <c r="AC11"/>
  <c r="AC12"/>
  <c r="E15" i="7"/>
  <c r="M8" i="8"/>
  <c r="M7"/>
  <c r="M6"/>
  <c r="M5"/>
  <c r="M4"/>
  <c r="L8"/>
  <c r="L7"/>
  <c r="L6"/>
  <c r="L5"/>
  <c r="L4"/>
  <c r="D15" i="7"/>
  <c r="C10"/>
  <c r="C8"/>
  <c r="C7"/>
  <c r="C5"/>
  <c r="C4"/>
  <c r="L10"/>
  <c r="AC18" i="1" s="1"/>
  <c r="AC19" s="1"/>
  <c r="L8" i="7"/>
  <c r="L7"/>
  <c r="L5"/>
  <c r="L4"/>
  <c r="I19"/>
  <c r="F19"/>
  <c r="C19"/>
  <c r="J15"/>
  <c r="H15"/>
  <c r="H19" s="1"/>
  <c r="F11"/>
  <c r="K11" s="1"/>
  <c r="E11"/>
  <c r="M9"/>
  <c r="L9" s="1"/>
  <c r="H9"/>
  <c r="G9"/>
  <c r="C9" s="1"/>
  <c r="F9"/>
  <c r="E9"/>
  <c r="K9" s="1"/>
  <c r="K6"/>
  <c r="G6"/>
  <c r="C6"/>
  <c r="K3"/>
  <c r="H3"/>
  <c r="F3"/>
  <c r="E3"/>
  <c r="K52" i="6"/>
  <c r="K49"/>
  <c r="H48"/>
  <c r="G48"/>
  <c r="K46"/>
  <c r="K57" s="1"/>
  <c r="I43"/>
  <c r="H43"/>
  <c r="G43"/>
  <c r="F6" s="1"/>
  <c r="I42"/>
  <c r="H42"/>
  <c r="G42"/>
  <c r="I41"/>
  <c r="H41"/>
  <c r="H44" s="1"/>
  <c r="G41"/>
  <c r="I38"/>
  <c r="H38"/>
  <c r="G38"/>
  <c r="I37"/>
  <c r="H37"/>
  <c r="G37"/>
  <c r="I36"/>
  <c r="I39" s="1"/>
  <c r="H36"/>
  <c r="G36"/>
  <c r="G39" s="1"/>
  <c r="I33"/>
  <c r="H33"/>
  <c r="G33"/>
  <c r="I32"/>
  <c r="H32"/>
  <c r="G32"/>
  <c r="I31"/>
  <c r="H31"/>
  <c r="H34" s="1"/>
  <c r="G31"/>
  <c r="G34" s="1"/>
  <c r="I28"/>
  <c r="H28"/>
  <c r="G28"/>
  <c r="I27"/>
  <c r="H27"/>
  <c r="G27"/>
  <c r="I26"/>
  <c r="I29" s="1"/>
  <c r="H26"/>
  <c r="H29" s="1"/>
  <c r="G26"/>
  <c r="G29" s="1"/>
  <c r="L23"/>
  <c r="E27" i="7" s="1"/>
  <c r="I22" i="6"/>
  <c r="I24" s="1"/>
  <c r="H22"/>
  <c r="H24" s="1"/>
  <c r="G22"/>
  <c r="G24" s="1"/>
  <c r="I18"/>
  <c r="H18"/>
  <c r="G18"/>
  <c r="D18"/>
  <c r="I17"/>
  <c r="H17"/>
  <c r="G17"/>
  <c r="D17"/>
  <c r="I16"/>
  <c r="I19" s="1"/>
  <c r="H16"/>
  <c r="H19" s="1"/>
  <c r="G16"/>
  <c r="G19" s="1"/>
  <c r="D16"/>
  <c r="D19" s="1"/>
  <c r="I13"/>
  <c r="H13"/>
  <c r="G13"/>
  <c r="I12"/>
  <c r="H12"/>
  <c r="G12"/>
  <c r="I11"/>
  <c r="I14" s="1"/>
  <c r="H11"/>
  <c r="H14" s="1"/>
  <c r="G11"/>
  <c r="G14" s="1"/>
  <c r="I8"/>
  <c r="I48" s="1"/>
  <c r="H8"/>
  <c r="G8"/>
  <c r="I7"/>
  <c r="H7"/>
  <c r="G7"/>
  <c r="AF41" i="5"/>
  <c r="D8" i="7" s="1"/>
  <c r="AA41" i="5"/>
  <c r="E17" i="6" s="1"/>
  <c r="Z41" i="5"/>
  <c r="E16" i="6" s="1"/>
  <c r="Y41" i="5"/>
  <c r="E18" i="6" s="1"/>
  <c r="X41" i="5"/>
  <c r="E42" i="6" s="1"/>
  <c r="W41" i="5"/>
  <c r="E41" i="6" s="1"/>
  <c r="V41" i="5"/>
  <c r="E43" i="6" s="1"/>
  <c r="U41" i="5"/>
  <c r="E22" i="6" s="1"/>
  <c r="E24" s="1"/>
  <c r="T41" i="5"/>
  <c r="E12" i="6" s="1"/>
  <c r="E14" s="1"/>
  <c r="S41" i="5"/>
  <c r="E11" i="6" s="1"/>
  <c r="R41" i="5"/>
  <c r="E13" i="6" s="1"/>
  <c r="Q41" i="5"/>
  <c r="E32" i="6" s="1"/>
  <c r="P41" i="5"/>
  <c r="E31" i="6" s="1"/>
  <c r="E34" s="1"/>
  <c r="O41" i="5"/>
  <c r="E33" i="6" s="1"/>
  <c r="N41" i="5"/>
  <c r="E37" i="6" s="1"/>
  <c r="M41" i="5"/>
  <c r="E36" i="6" s="1"/>
  <c r="L41" i="5"/>
  <c r="E38" i="6" s="1"/>
  <c r="K41" i="5"/>
  <c r="J41"/>
  <c r="E26" i="6" s="1"/>
  <c r="I41" i="5"/>
  <c r="E28" i="6" s="1"/>
  <c r="H41" i="5"/>
  <c r="E7" i="6" s="1"/>
  <c r="G41" i="5"/>
  <c r="I7" i="8" s="1"/>
  <c r="F41" i="5"/>
  <c r="AD40"/>
  <c r="AB40"/>
  <c r="AG40" s="1"/>
  <c r="AD39"/>
  <c r="AB39"/>
  <c r="AG39" s="1"/>
  <c r="AD38"/>
  <c r="AB38"/>
  <c r="AG38" s="1"/>
  <c r="AD37"/>
  <c r="AB37"/>
  <c r="AG37" s="1"/>
  <c r="AD36"/>
  <c r="AB36"/>
  <c r="AG36" s="1"/>
  <c r="AD35"/>
  <c r="AB35"/>
  <c r="AG35" s="1"/>
  <c r="AD34"/>
  <c r="AB34"/>
  <c r="AG34" s="1"/>
  <c r="AD33"/>
  <c r="AB33"/>
  <c r="AG33" s="1"/>
  <c r="AD32"/>
  <c r="AB32"/>
  <c r="AG32" s="1"/>
  <c r="AD31"/>
  <c r="AB31"/>
  <c r="AG31" s="1"/>
  <c r="AD30"/>
  <c r="AB30"/>
  <c r="AG30" s="1"/>
  <c r="AD29"/>
  <c r="AB29"/>
  <c r="AG29" s="1"/>
  <c r="AD28"/>
  <c r="AB28"/>
  <c r="AG28" s="1"/>
  <c r="AD27"/>
  <c r="AB27"/>
  <c r="AG27" s="1"/>
  <c r="AD26"/>
  <c r="AB26"/>
  <c r="AG26" s="1"/>
  <c r="AD25"/>
  <c r="AB25"/>
  <c r="AG25" s="1"/>
  <c r="AD24"/>
  <c r="AB24"/>
  <c r="AG24" s="1"/>
  <c r="AD23"/>
  <c r="AB23"/>
  <c r="AG23" s="1"/>
  <c r="AD22"/>
  <c r="AB22"/>
  <c r="AG22" s="1"/>
  <c r="AD21"/>
  <c r="AB21"/>
  <c r="AG21" s="1"/>
  <c r="AD20"/>
  <c r="AB20"/>
  <c r="AG20" s="1"/>
  <c r="AD19"/>
  <c r="AB19"/>
  <c r="AG19" s="1"/>
  <c r="AD18"/>
  <c r="AB18"/>
  <c r="AG18" s="1"/>
  <c r="AD17"/>
  <c r="AB17"/>
  <c r="AG17" s="1"/>
  <c r="AD16"/>
  <c r="AB16"/>
  <c r="AG16" s="1"/>
  <c r="AD15"/>
  <c r="AB15"/>
  <c r="AG15" s="1"/>
  <c r="AD14"/>
  <c r="AB14"/>
  <c r="AG14" s="1"/>
  <c r="AD13"/>
  <c r="AB13"/>
  <c r="AG13" s="1"/>
  <c r="AD12"/>
  <c r="AB12"/>
  <c r="AG12" s="1"/>
  <c r="AD11"/>
  <c r="AB11"/>
  <c r="AG11" s="1"/>
  <c r="AD10"/>
  <c r="AB10"/>
  <c r="AG10" s="1"/>
  <c r="AD9"/>
  <c r="AB9"/>
  <c r="AG9" s="1"/>
  <c r="AD8"/>
  <c r="AB8"/>
  <c r="AG8" s="1"/>
  <c r="AD7"/>
  <c r="AB7"/>
  <c r="AG7" s="1"/>
  <c r="AD6"/>
  <c r="AB6"/>
  <c r="AG6" s="1"/>
  <c r="AE5"/>
  <c r="AD5"/>
  <c r="AC5"/>
  <c r="AB5"/>
  <c r="AB42" s="1"/>
  <c r="E46" i="6" s="1"/>
  <c r="M49" i="4"/>
  <c r="AF43"/>
  <c r="D7" i="7" s="1"/>
  <c r="AA43" i="4"/>
  <c r="J17" i="6" s="1"/>
  <c r="Z43" i="4"/>
  <c r="J16" i="6" s="1"/>
  <c r="J19" s="1"/>
  <c r="Y43" i="4"/>
  <c r="J18" i="6" s="1"/>
  <c r="X43" i="4"/>
  <c r="J42" i="6" s="1"/>
  <c r="W43" i="4"/>
  <c r="J41" i="6" s="1"/>
  <c r="V43" i="4"/>
  <c r="J43" i="6" s="1"/>
  <c r="U43" i="4"/>
  <c r="J22" i="6" s="1"/>
  <c r="J24" s="1"/>
  <c r="T43" i="4"/>
  <c r="J12" i="6" s="1"/>
  <c r="S43" i="4"/>
  <c r="J11" i="6" s="1"/>
  <c r="R43" i="4"/>
  <c r="J13" i="6" s="1"/>
  <c r="Q43" i="4"/>
  <c r="J32" i="6" s="1"/>
  <c r="P43" i="4"/>
  <c r="J31" i="6" s="1"/>
  <c r="J34" s="1"/>
  <c r="O43" i="4"/>
  <c r="J33" i="6" s="1"/>
  <c r="N43" i="4"/>
  <c r="J37" i="6" s="1"/>
  <c r="M43" i="4"/>
  <c r="J36" i="6" s="1"/>
  <c r="L43" i="4"/>
  <c r="J38" i="6" s="1"/>
  <c r="K43" i="4"/>
  <c r="J27" i="6" s="1"/>
  <c r="J43" i="4"/>
  <c r="J26" i="6" s="1"/>
  <c r="I43" i="4"/>
  <c r="J28" i="6" s="1"/>
  <c r="H43" i="4"/>
  <c r="G43"/>
  <c r="F43"/>
  <c r="J8" i="6" s="1"/>
  <c r="AD42" i="4"/>
  <c r="AB42"/>
  <c r="AG42" s="1"/>
  <c r="AD41"/>
  <c r="AB41"/>
  <c r="AG41" s="1"/>
  <c r="AD40"/>
  <c r="AB40"/>
  <c r="AG40" s="1"/>
  <c r="AD39"/>
  <c r="AB39"/>
  <c r="AG39" s="1"/>
  <c r="AD38"/>
  <c r="AB38"/>
  <c r="AG38" s="1"/>
  <c r="AD37"/>
  <c r="AB37"/>
  <c r="AG37" s="1"/>
  <c r="AD36"/>
  <c r="AB36"/>
  <c r="AG36" s="1"/>
  <c r="AD35"/>
  <c r="AB35"/>
  <c r="AG35" s="1"/>
  <c r="AD34"/>
  <c r="AB34"/>
  <c r="AG34" s="1"/>
  <c r="AD33"/>
  <c r="AB33"/>
  <c r="AG33" s="1"/>
  <c r="AD32"/>
  <c r="AB32"/>
  <c r="AG32" s="1"/>
  <c r="AD31"/>
  <c r="AB31"/>
  <c r="AG31" s="1"/>
  <c r="AD30"/>
  <c r="AB30"/>
  <c r="AG30" s="1"/>
  <c r="AD29"/>
  <c r="AB29"/>
  <c r="AG29" s="1"/>
  <c r="AD28"/>
  <c r="AB28"/>
  <c r="AG28" s="1"/>
  <c r="AD27"/>
  <c r="AB27"/>
  <c r="AG27" s="1"/>
  <c r="AD26"/>
  <c r="AB26"/>
  <c r="AG26" s="1"/>
  <c r="AD25"/>
  <c r="AB25"/>
  <c r="AG25" s="1"/>
  <c r="AD24"/>
  <c r="AB24"/>
  <c r="AG24" s="1"/>
  <c r="AD23"/>
  <c r="AB23"/>
  <c r="AG23" s="1"/>
  <c r="AD22"/>
  <c r="AB22"/>
  <c r="AG22" s="1"/>
  <c r="AD21"/>
  <c r="AB21"/>
  <c r="AG21" s="1"/>
  <c r="AD20"/>
  <c r="AB20"/>
  <c r="AG20" s="1"/>
  <c r="AD19"/>
  <c r="AB19"/>
  <c r="AG19" s="1"/>
  <c r="AD18"/>
  <c r="AB18"/>
  <c r="AG18" s="1"/>
  <c r="AD17"/>
  <c r="AB17"/>
  <c r="AG17" s="1"/>
  <c r="AD16"/>
  <c r="AB16"/>
  <c r="AG16" s="1"/>
  <c r="AD15"/>
  <c r="AB15"/>
  <c r="AG15" s="1"/>
  <c r="AD14"/>
  <c r="AB14"/>
  <c r="AG14" s="1"/>
  <c r="AD13"/>
  <c r="AB13"/>
  <c r="AG13" s="1"/>
  <c r="AD12"/>
  <c r="AB12"/>
  <c r="AG12" s="1"/>
  <c r="AD11"/>
  <c r="AB11"/>
  <c r="AG11" s="1"/>
  <c r="AD10"/>
  <c r="AB10"/>
  <c r="AG10" s="1"/>
  <c r="AD9"/>
  <c r="AB9"/>
  <c r="AG9" s="1"/>
  <c r="AD8"/>
  <c r="AB8"/>
  <c r="AG8" s="1"/>
  <c r="AD7"/>
  <c r="AB7"/>
  <c r="AG7" s="1"/>
  <c r="AE6"/>
  <c r="AD6"/>
  <c r="AB6"/>
  <c r="AG6" s="1"/>
  <c r="AE5"/>
  <c r="AD5"/>
  <c r="AC5"/>
  <c r="AB5"/>
  <c r="AG43" i="3"/>
  <c r="D5" i="7" s="1"/>
  <c r="AF43" i="3"/>
  <c r="AB43"/>
  <c r="F17" i="6" s="1"/>
  <c r="AA43" i="3"/>
  <c r="F16" i="6" s="1"/>
  <c r="F19" s="1"/>
  <c r="Z43" i="3"/>
  <c r="F18" i="6" s="1"/>
  <c r="Y43" i="3"/>
  <c r="F42" i="6" s="1"/>
  <c r="X43" i="3"/>
  <c r="F41" i="6" s="1"/>
  <c r="W43" i="3"/>
  <c r="F43" i="6" s="1"/>
  <c r="V43" i="3"/>
  <c r="F22" i="6" s="1"/>
  <c r="U43" i="3"/>
  <c r="F21" i="6" s="1"/>
  <c r="L21" s="1"/>
  <c r="C27" i="7" s="1"/>
  <c r="T43" i="3"/>
  <c r="F12" i="6" s="1"/>
  <c r="S43" i="3"/>
  <c r="F11" i="6" s="1"/>
  <c r="R43" i="3"/>
  <c r="F13" i="6" s="1"/>
  <c r="Q43" i="3"/>
  <c r="F32" i="6" s="1"/>
  <c r="F34" s="1"/>
  <c r="P43" i="3"/>
  <c r="F31" i="6" s="1"/>
  <c r="O43" i="3"/>
  <c r="F33" i="6" s="1"/>
  <c r="N43" i="3"/>
  <c r="F37" i="6" s="1"/>
  <c r="M43" i="3"/>
  <c r="F36" i="6" s="1"/>
  <c r="F39" s="1"/>
  <c r="L43" i="3"/>
  <c r="F38" i="6" s="1"/>
  <c r="K43" i="3"/>
  <c r="F27" i="6" s="1"/>
  <c r="J43" i="3"/>
  <c r="F26" i="6" s="1"/>
  <c r="I43" i="3"/>
  <c r="F28" i="6" s="1"/>
  <c r="H43" i="3"/>
  <c r="G43"/>
  <c r="F43"/>
  <c r="F8" i="6" s="1"/>
  <c r="AE42" i="3"/>
  <c r="AC42"/>
  <c r="AH42" s="1"/>
  <c r="AE41"/>
  <c r="AC41"/>
  <c r="AH41" s="1"/>
  <c r="AE40"/>
  <c r="AC40"/>
  <c r="AH40" s="1"/>
  <c r="AE39"/>
  <c r="AC39"/>
  <c r="AH39" s="1"/>
  <c r="AE38"/>
  <c r="AC38"/>
  <c r="AH38" s="1"/>
  <c r="AE37"/>
  <c r="AC37"/>
  <c r="AH37" s="1"/>
  <c r="AE36"/>
  <c r="AC36"/>
  <c r="AH36" s="1"/>
  <c r="AE35"/>
  <c r="AC35"/>
  <c r="AH35" s="1"/>
  <c r="AE34"/>
  <c r="AC34"/>
  <c r="AH34" s="1"/>
  <c r="AE33"/>
  <c r="AC33"/>
  <c r="AH33" s="1"/>
  <c r="AE32"/>
  <c r="AC32"/>
  <c r="AH32" s="1"/>
  <c r="AE31"/>
  <c r="AC31"/>
  <c r="AH31" s="1"/>
  <c r="AE30"/>
  <c r="AC30"/>
  <c r="AH30" s="1"/>
  <c r="AE29"/>
  <c r="AC29"/>
  <c r="AH29" s="1"/>
  <c r="AE28"/>
  <c r="AC28"/>
  <c r="AH28" s="1"/>
  <c r="AE27"/>
  <c r="AC27"/>
  <c r="AH27" s="1"/>
  <c r="AE26"/>
  <c r="AC26"/>
  <c r="AH26" s="1"/>
  <c r="AE25"/>
  <c r="AC25"/>
  <c r="AH25" s="1"/>
  <c r="AE24"/>
  <c r="AC24"/>
  <c r="AH24" s="1"/>
  <c r="AE23"/>
  <c r="AC23"/>
  <c r="AH23" s="1"/>
  <c r="AE22"/>
  <c r="AC22"/>
  <c r="AH22" s="1"/>
  <c r="AE21"/>
  <c r="AC21"/>
  <c r="AH21" s="1"/>
  <c r="AE20"/>
  <c r="AC20"/>
  <c r="AH20" s="1"/>
  <c r="AE19"/>
  <c r="AC19"/>
  <c r="AH19" s="1"/>
  <c r="AE18"/>
  <c r="AC18"/>
  <c r="AH18" s="1"/>
  <c r="AE17"/>
  <c r="AC17"/>
  <c r="AH17" s="1"/>
  <c r="AE16"/>
  <c r="AC16"/>
  <c r="AH16" s="1"/>
  <c r="AE15"/>
  <c r="AC15"/>
  <c r="AH15" s="1"/>
  <c r="AE14"/>
  <c r="AC14"/>
  <c r="AH14" s="1"/>
  <c r="AE13"/>
  <c r="AC13"/>
  <c r="AH13" s="1"/>
  <c r="AE12"/>
  <c r="AH12"/>
  <c r="AE11"/>
  <c r="AH11"/>
  <c r="AE10"/>
  <c r="AH10"/>
  <c r="AE9"/>
  <c r="AH9"/>
  <c r="AE8"/>
  <c r="AH8"/>
  <c r="AE7"/>
  <c r="AH7"/>
  <c r="AE6"/>
  <c r="AH6"/>
  <c r="AF5"/>
  <c r="AD5"/>
  <c r="AD6" s="1"/>
  <c r="AF47" i="2"/>
  <c r="D4" i="7" s="1"/>
  <c r="AA47" i="2"/>
  <c r="C17" i="6" s="1"/>
  <c r="Z47" i="2"/>
  <c r="C16" i="6" s="1"/>
  <c r="Y47" i="2"/>
  <c r="C18" i="6" s="1"/>
  <c r="L18" s="1"/>
  <c r="E26" i="7" s="1"/>
  <c r="X47" i="2"/>
  <c r="C42" i="6" s="1"/>
  <c r="W47" i="2"/>
  <c r="C41" i="6" s="1"/>
  <c r="V47" i="2"/>
  <c r="C43" i="6" s="1"/>
  <c r="U47" i="2"/>
  <c r="C22" i="6" s="1"/>
  <c r="C24" s="1"/>
  <c r="T47" i="2"/>
  <c r="C12" i="6" s="1"/>
  <c r="S47" i="2"/>
  <c r="C11" i="6" s="1"/>
  <c r="R47" i="2"/>
  <c r="C13" i="6" s="1"/>
  <c r="Q47" i="2"/>
  <c r="C32" i="6" s="1"/>
  <c r="P47" i="2"/>
  <c r="C31" i="6" s="1"/>
  <c r="O47" i="2"/>
  <c r="C33" i="6" s="1"/>
  <c r="N47" i="2"/>
  <c r="M47"/>
  <c r="L47"/>
  <c r="K47"/>
  <c r="C27" i="6" s="1"/>
  <c r="J47" i="2"/>
  <c r="I47"/>
  <c r="C28" i="6" s="1"/>
  <c r="H47" i="2"/>
  <c r="G47"/>
  <c r="F47"/>
  <c r="AD46"/>
  <c r="AB46"/>
  <c r="AG46" s="1"/>
  <c r="AD45"/>
  <c r="AB45"/>
  <c r="AG45" s="1"/>
  <c r="AD44"/>
  <c r="AB44"/>
  <c r="AG44" s="1"/>
  <c r="AD43"/>
  <c r="AB43"/>
  <c r="AG43" s="1"/>
  <c r="AD42"/>
  <c r="AB42"/>
  <c r="AG42" s="1"/>
  <c r="AD41"/>
  <c r="AB41"/>
  <c r="AG41" s="1"/>
  <c r="AD40"/>
  <c r="AB40"/>
  <c r="AG40" s="1"/>
  <c r="AD39"/>
  <c r="AB39"/>
  <c r="AG39" s="1"/>
  <c r="AD38"/>
  <c r="AB38"/>
  <c r="AG38" s="1"/>
  <c r="AD37"/>
  <c r="AB37"/>
  <c r="AG37" s="1"/>
  <c r="AD36"/>
  <c r="AB36"/>
  <c r="AG36" s="1"/>
  <c r="AD35"/>
  <c r="AB35"/>
  <c r="AG35" s="1"/>
  <c r="AD34"/>
  <c r="AB34"/>
  <c r="AG34" s="1"/>
  <c r="AD33"/>
  <c r="AB33"/>
  <c r="AG33" s="1"/>
  <c r="AD32"/>
  <c r="AB32"/>
  <c r="AG32" s="1"/>
  <c r="AD31"/>
  <c r="AB31"/>
  <c r="AG31" s="1"/>
  <c r="AD30"/>
  <c r="AB30"/>
  <c r="AG30" s="1"/>
  <c r="AD29"/>
  <c r="AB29"/>
  <c r="AG29" s="1"/>
  <c r="AD28"/>
  <c r="AB28"/>
  <c r="AG28" s="1"/>
  <c r="AD27"/>
  <c r="AB27"/>
  <c r="AG27" s="1"/>
  <c r="AD26"/>
  <c r="AB26"/>
  <c r="AG26" s="1"/>
  <c r="AD25"/>
  <c r="AB25"/>
  <c r="AG25" s="1"/>
  <c r="AD24"/>
  <c r="AB24"/>
  <c r="AG24" s="1"/>
  <c r="AD23"/>
  <c r="AB23"/>
  <c r="AG23" s="1"/>
  <c r="AD22"/>
  <c r="AB22"/>
  <c r="AG22" s="1"/>
  <c r="AD21"/>
  <c r="AB21"/>
  <c r="AG21" s="1"/>
  <c r="AD20"/>
  <c r="AB20"/>
  <c r="AG20" s="1"/>
  <c r="AD19"/>
  <c r="AB19"/>
  <c r="AG19" s="1"/>
  <c r="AD18"/>
  <c r="AB18"/>
  <c r="AG18" s="1"/>
  <c r="AD17"/>
  <c r="AB17"/>
  <c r="AG17" s="1"/>
  <c r="AD16"/>
  <c r="AB16"/>
  <c r="AG16" s="1"/>
  <c r="AD15"/>
  <c r="AB15"/>
  <c r="AG15" s="1"/>
  <c r="AD14"/>
  <c r="AB14"/>
  <c r="AG14" s="1"/>
  <c r="AD13"/>
  <c r="AB13"/>
  <c r="AG13" s="1"/>
  <c r="AD12"/>
  <c r="AB12"/>
  <c r="AG12" s="1"/>
  <c r="AD11"/>
  <c r="AB11"/>
  <c r="AG11" s="1"/>
  <c r="AD10"/>
  <c r="AB10"/>
  <c r="AG10" s="1"/>
  <c r="AD9"/>
  <c r="AB9"/>
  <c r="AG9" s="1"/>
  <c r="AD8"/>
  <c r="AB8"/>
  <c r="AG8" s="1"/>
  <c r="AD7"/>
  <c r="AB7"/>
  <c r="AG7" s="1"/>
  <c r="AG47" s="1"/>
  <c r="AD6"/>
  <c r="AB6"/>
  <c r="AG5"/>
  <c r="AE5"/>
  <c r="AH5" s="1"/>
  <c r="AE6" s="1"/>
  <c r="AC5"/>
  <c r="AC6" s="1"/>
  <c r="AC7" s="1"/>
  <c r="AF58" i="1"/>
  <c r="D10" i="7" s="1"/>
  <c r="AA58" i="1"/>
  <c r="Z65" s="1"/>
  <c r="Z58"/>
  <c r="Y58"/>
  <c r="X58"/>
  <c r="D42" i="6" s="1"/>
  <c r="W58" i="1"/>
  <c r="D41" i="6" s="1"/>
  <c r="V58" i="1"/>
  <c r="D43" i="6" s="1"/>
  <c r="U58" i="1"/>
  <c r="D22" i="6" s="1"/>
  <c r="D24" s="1"/>
  <c r="T58" i="1"/>
  <c r="D12" i="6" s="1"/>
  <c r="S58" i="1"/>
  <c r="D11" i="6" s="1"/>
  <c r="R58" i="1"/>
  <c r="D13" i="6" s="1"/>
  <c r="Q58" i="1"/>
  <c r="D32" i="6" s="1"/>
  <c r="D34" s="1"/>
  <c r="P58" i="1"/>
  <c r="D31" i="6" s="1"/>
  <c r="O58" i="1"/>
  <c r="D33" i="6" s="1"/>
  <c r="N58" i="1"/>
  <c r="D37" i="6" s="1"/>
  <c r="M58" i="1"/>
  <c r="D36" i="6" s="1"/>
  <c r="D39" s="1"/>
  <c r="L58" i="1"/>
  <c r="D38" i="6" s="1"/>
  <c r="K58" i="1"/>
  <c r="D27" i="6" s="1"/>
  <c r="J58" i="1"/>
  <c r="D26" i="6" s="1"/>
  <c r="I58" i="1"/>
  <c r="D28" i="6" s="1"/>
  <c r="H58" i="1"/>
  <c r="G58"/>
  <c r="F58"/>
  <c r="D8" i="6" s="1"/>
  <c r="AD57" i="1"/>
  <c r="AB57"/>
  <c r="AG57" s="1"/>
  <c r="AD56"/>
  <c r="AB56"/>
  <c r="AG56" s="1"/>
  <c r="AD55"/>
  <c r="AB55"/>
  <c r="AG55" s="1"/>
  <c r="AD54"/>
  <c r="AB54"/>
  <c r="AG54" s="1"/>
  <c r="AD53"/>
  <c r="AB53"/>
  <c r="AG53" s="1"/>
  <c r="AD52"/>
  <c r="AB52"/>
  <c r="AG52" s="1"/>
  <c r="AD51"/>
  <c r="AB51"/>
  <c r="AG51" s="1"/>
  <c r="AD50"/>
  <c r="AB50"/>
  <c r="AG50" s="1"/>
  <c r="AD49"/>
  <c r="AB49"/>
  <c r="AG49" s="1"/>
  <c r="AD48"/>
  <c r="AB48"/>
  <c r="AG48" s="1"/>
  <c r="AD47"/>
  <c r="AB47"/>
  <c r="AG47" s="1"/>
  <c r="AD46"/>
  <c r="AB46"/>
  <c r="AG46" s="1"/>
  <c r="AD45"/>
  <c r="AB45"/>
  <c r="AG45" s="1"/>
  <c r="AD44"/>
  <c r="AB44"/>
  <c r="AG44" s="1"/>
  <c r="AD43"/>
  <c r="AB43"/>
  <c r="AG43" s="1"/>
  <c r="AD42"/>
  <c r="AB42"/>
  <c r="AG42" s="1"/>
  <c r="AD41"/>
  <c r="AB41"/>
  <c r="AG41" s="1"/>
  <c r="AD40"/>
  <c r="AB40"/>
  <c r="AG40" s="1"/>
  <c r="AD39"/>
  <c r="AB39"/>
  <c r="AG39" s="1"/>
  <c r="AD38"/>
  <c r="AB38"/>
  <c r="AG38" s="1"/>
  <c r="AD37"/>
  <c r="AB37"/>
  <c r="AG37" s="1"/>
  <c r="AD36"/>
  <c r="AB36"/>
  <c r="AG36" s="1"/>
  <c r="AD35"/>
  <c r="AB35"/>
  <c r="AG35" s="1"/>
  <c r="AD34"/>
  <c r="AB34"/>
  <c r="AG34" s="1"/>
  <c r="AD33"/>
  <c r="AB33"/>
  <c r="AG33" s="1"/>
  <c r="AD32"/>
  <c r="AB32"/>
  <c r="AG32" s="1"/>
  <c r="AD31"/>
  <c r="AB31"/>
  <c r="AG31" s="1"/>
  <c r="AD30"/>
  <c r="AB30"/>
  <c r="AG30" s="1"/>
  <c r="AD29"/>
  <c r="AB29"/>
  <c r="AG29" s="1"/>
  <c r="AD28"/>
  <c r="AB28"/>
  <c r="AG28" s="1"/>
  <c r="AD27"/>
  <c r="AB27"/>
  <c r="AG27" s="1"/>
  <c r="AD26"/>
  <c r="AB26"/>
  <c r="AG26" s="1"/>
  <c r="AD25"/>
  <c r="AB25"/>
  <c r="AG25" s="1"/>
  <c r="AD24"/>
  <c r="AB24"/>
  <c r="AG24" s="1"/>
  <c r="AD23"/>
  <c r="AB23"/>
  <c r="AG23" s="1"/>
  <c r="AD22"/>
  <c r="AB22"/>
  <c r="AG22" s="1"/>
  <c r="AD21"/>
  <c r="AB21"/>
  <c r="AG21" s="1"/>
  <c r="AD20"/>
  <c r="AB20"/>
  <c r="AG20" s="1"/>
  <c r="AE19"/>
  <c r="AD19"/>
  <c r="AB19"/>
  <c r="AG19" s="1"/>
  <c r="U10"/>
  <c r="U9"/>
  <c r="E19" i="6" l="1"/>
  <c r="C19"/>
  <c r="D14"/>
  <c r="AD41" i="5"/>
  <c r="E39" i="6"/>
  <c r="AG41" i="5"/>
  <c r="E44" i="6"/>
  <c r="J39"/>
  <c r="J44"/>
  <c r="J48"/>
  <c r="N7" i="7" s="1"/>
  <c r="C6" i="8" s="1"/>
  <c r="J29" i="6"/>
  <c r="J14"/>
  <c r="AD7" i="3"/>
  <c r="F29" i="6"/>
  <c r="F14"/>
  <c r="F44"/>
  <c r="AC8" i="2"/>
  <c r="AC9" s="1"/>
  <c r="L6" i="7" s="1"/>
  <c r="M6" s="1"/>
  <c r="C34" i="6"/>
  <c r="C14"/>
  <c r="C44"/>
  <c r="D29"/>
  <c r="AC20" i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M10" i="7" s="1"/>
  <c r="D8" i="8" s="1"/>
  <c r="D44" i="6"/>
  <c r="F24"/>
  <c r="I34"/>
  <c r="H39"/>
  <c r="G44"/>
  <c r="I44"/>
  <c r="L17"/>
  <c r="D26" i="7" s="1"/>
  <c r="AG58" i="1"/>
  <c r="U48" i="5"/>
  <c r="AC44" i="3"/>
  <c r="F46" i="6" s="1"/>
  <c r="F48"/>
  <c r="N5" i="7" s="1"/>
  <c r="C5" i="8" s="1"/>
  <c r="AC6" i="4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M7" i="7" s="1"/>
  <c r="D6" i="8" s="1"/>
  <c r="AC6" i="5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M8" i="7" s="1"/>
  <c r="D7" i="8" s="1"/>
  <c r="J48" i="5"/>
  <c r="W49" i="4"/>
  <c r="AB44"/>
  <c r="AH5" i="3"/>
  <c r="AI5" s="1"/>
  <c r="AF6" s="1"/>
  <c r="AI6" s="1"/>
  <c r="AF7" s="1"/>
  <c r="AI7" s="1"/>
  <c r="AF8" s="1"/>
  <c r="AI8" s="1"/>
  <c r="AF9" s="1"/>
  <c r="AI9" s="1"/>
  <c r="AF10" s="1"/>
  <c r="AI10" s="1"/>
  <c r="AF11" s="1"/>
  <c r="AI11" s="1"/>
  <c r="AF12" s="1"/>
  <c r="AI12" s="1"/>
  <c r="AF13" s="1"/>
  <c r="AI13" s="1"/>
  <c r="AF14" s="1"/>
  <c r="AI14" s="1"/>
  <c r="AF15" s="1"/>
  <c r="AI15" s="1"/>
  <c r="AF16" s="1"/>
  <c r="AI16" s="1"/>
  <c r="AF17" s="1"/>
  <c r="AI17" s="1"/>
  <c r="AF18" s="1"/>
  <c r="AI18" s="1"/>
  <c r="AF19" s="1"/>
  <c r="AI19" s="1"/>
  <c r="AF20" s="1"/>
  <c r="AI20" s="1"/>
  <c r="AF21" s="1"/>
  <c r="AI21" s="1"/>
  <c r="AF22" s="1"/>
  <c r="AI22" s="1"/>
  <c r="AF23" s="1"/>
  <c r="AI23" s="1"/>
  <c r="AF24" s="1"/>
  <c r="AI24" s="1"/>
  <c r="AF25" s="1"/>
  <c r="AI25" s="1"/>
  <c r="AF26" s="1"/>
  <c r="AI26" s="1"/>
  <c r="AF27" s="1"/>
  <c r="AI27" s="1"/>
  <c r="AF28" s="1"/>
  <c r="AI28" s="1"/>
  <c r="AF29" s="1"/>
  <c r="AI29" s="1"/>
  <c r="AF30" s="1"/>
  <c r="AI30" s="1"/>
  <c r="AF31" s="1"/>
  <c r="AI31" s="1"/>
  <c r="AF32" s="1"/>
  <c r="AI32" s="1"/>
  <c r="AF33" s="1"/>
  <c r="AI33" s="1"/>
  <c r="AF34" s="1"/>
  <c r="AI34" s="1"/>
  <c r="AF35" s="1"/>
  <c r="AI35" s="1"/>
  <c r="AF36" s="1"/>
  <c r="AI36" s="1"/>
  <c r="AF37" s="1"/>
  <c r="AI37" s="1"/>
  <c r="AF38" s="1"/>
  <c r="AI38" s="1"/>
  <c r="AF39" s="1"/>
  <c r="AI39" s="1"/>
  <c r="AF40" s="1"/>
  <c r="AI40" s="1"/>
  <c r="AF41" s="1"/>
  <c r="AI41" s="1"/>
  <c r="AF42" s="1"/>
  <c r="G5" i="7" s="1"/>
  <c r="AB48" i="2"/>
  <c r="C46" i="6" s="1"/>
  <c r="Z54" i="2"/>
  <c r="AC10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M4" i="7" s="1"/>
  <c r="D4" i="8" s="1"/>
  <c r="AH19" i="1"/>
  <c r="AE20" s="1"/>
  <c r="AH20" s="1"/>
  <c r="AE21" s="1"/>
  <c r="AH21" s="1"/>
  <c r="AE22" s="1"/>
  <c r="AH22" s="1"/>
  <c r="AE23" s="1"/>
  <c r="AH23" s="1"/>
  <c r="AE24" s="1"/>
  <c r="AH24" s="1"/>
  <c r="AE25" s="1"/>
  <c r="AH25" s="1"/>
  <c r="AE26" s="1"/>
  <c r="AH26" s="1"/>
  <c r="AE27" s="1"/>
  <c r="AH27" s="1"/>
  <c r="AE28" s="1"/>
  <c r="AH28" s="1"/>
  <c r="AE29" s="1"/>
  <c r="AH29" s="1"/>
  <c r="AE30" s="1"/>
  <c r="AH30" s="1"/>
  <c r="AE31" s="1"/>
  <c r="AH31" s="1"/>
  <c r="AE32" s="1"/>
  <c r="AH32" s="1"/>
  <c r="AE33" s="1"/>
  <c r="AH33" s="1"/>
  <c r="AE34" s="1"/>
  <c r="AH34" s="1"/>
  <c r="AE35" s="1"/>
  <c r="AH35" s="1"/>
  <c r="AE36" s="1"/>
  <c r="AH36" s="1"/>
  <c r="AE37" s="1"/>
  <c r="AH37" s="1"/>
  <c r="AE38" s="1"/>
  <c r="AH38" s="1"/>
  <c r="AE39" s="1"/>
  <c r="AH39" s="1"/>
  <c r="AE40" s="1"/>
  <c r="AH40" s="1"/>
  <c r="AE41" s="1"/>
  <c r="AH41" s="1"/>
  <c r="AE42" s="1"/>
  <c r="AH42" s="1"/>
  <c r="AE43" s="1"/>
  <c r="AH43" s="1"/>
  <c r="AE44" s="1"/>
  <c r="AH44" s="1"/>
  <c r="AE45" s="1"/>
  <c r="AH45" s="1"/>
  <c r="AE46" s="1"/>
  <c r="AH46" s="1"/>
  <c r="AE47" s="1"/>
  <c r="AH47" s="1"/>
  <c r="AE48" s="1"/>
  <c r="AH48" s="1"/>
  <c r="AE49" s="1"/>
  <c r="AH49" s="1"/>
  <c r="AE50" s="1"/>
  <c r="AH50" s="1"/>
  <c r="AE51" s="1"/>
  <c r="AH51" s="1"/>
  <c r="AE52" s="1"/>
  <c r="AH52" s="1"/>
  <c r="AE53" s="1"/>
  <c r="AH53" s="1"/>
  <c r="AE54" s="1"/>
  <c r="AH54" s="1"/>
  <c r="AE55" s="1"/>
  <c r="AH55" s="1"/>
  <c r="AE56" s="1"/>
  <c r="AH56" s="1"/>
  <c r="AE57" s="1"/>
  <c r="AH57" s="1"/>
  <c r="AE58" s="1"/>
  <c r="G10" i="7" s="1"/>
  <c r="D6" i="6"/>
  <c r="I8" i="8"/>
  <c r="F4" i="7"/>
  <c r="E4"/>
  <c r="K4" s="1"/>
  <c r="C8" i="6"/>
  <c r="AD47" i="2"/>
  <c r="H4" i="8"/>
  <c r="C7" i="6"/>
  <c r="C26"/>
  <c r="C29" s="1"/>
  <c r="R54" i="2"/>
  <c r="C38" i="6"/>
  <c r="L38" s="1"/>
  <c r="E30" i="7" s="1"/>
  <c r="G6" i="6"/>
  <c r="G9" s="1"/>
  <c r="C37"/>
  <c r="L37" s="1"/>
  <c r="D30" i="7" s="1"/>
  <c r="I6" i="6"/>
  <c r="I9" s="1"/>
  <c r="L31"/>
  <c r="C29" i="7" s="1"/>
  <c r="L16" i="6"/>
  <c r="C26" i="7" s="1"/>
  <c r="E5"/>
  <c r="K5" s="1"/>
  <c r="F5"/>
  <c r="AD58" i="1"/>
  <c r="AB59"/>
  <c r="D46" i="6" s="1"/>
  <c r="N65" i="1"/>
  <c r="R65"/>
  <c r="X65"/>
  <c r="AG6" i="2"/>
  <c r="AH6" s="1"/>
  <c r="AE7" s="1"/>
  <c r="AH7" s="1"/>
  <c r="AE8" s="1"/>
  <c r="AH8" s="1"/>
  <c r="AE9" s="1"/>
  <c r="AH9" s="1"/>
  <c r="AE10" s="1"/>
  <c r="AH10" s="1"/>
  <c r="AE11" s="1"/>
  <c r="AH11" s="1"/>
  <c r="AE12" s="1"/>
  <c r="AH12" s="1"/>
  <c r="AE13" s="1"/>
  <c r="AH13" s="1"/>
  <c r="AE14" s="1"/>
  <c r="AH14" s="1"/>
  <c r="AE15" s="1"/>
  <c r="AH15" s="1"/>
  <c r="AE16" s="1"/>
  <c r="AH16" s="1"/>
  <c r="AE17" s="1"/>
  <c r="AH17" s="1"/>
  <c r="AE18" s="1"/>
  <c r="AH18" s="1"/>
  <c r="AE19" s="1"/>
  <c r="AH19" s="1"/>
  <c r="AE20" s="1"/>
  <c r="AH20" s="1"/>
  <c r="AE21" s="1"/>
  <c r="AH21" s="1"/>
  <c r="AE22" s="1"/>
  <c r="AH22" s="1"/>
  <c r="AE23" s="1"/>
  <c r="AH23" s="1"/>
  <c r="AE24" s="1"/>
  <c r="AH24" s="1"/>
  <c r="AE25" s="1"/>
  <c r="AH25" s="1"/>
  <c r="AE26" s="1"/>
  <c r="AH26" s="1"/>
  <c r="AE27" s="1"/>
  <c r="AH27" s="1"/>
  <c r="AE28" s="1"/>
  <c r="AH28" s="1"/>
  <c r="AE29" s="1"/>
  <c r="AH29" s="1"/>
  <c r="AE30" s="1"/>
  <c r="AH30" s="1"/>
  <c r="AE31" s="1"/>
  <c r="AH31" s="1"/>
  <c r="AE32" s="1"/>
  <c r="AH32" s="1"/>
  <c r="AE33" s="1"/>
  <c r="AH33" s="1"/>
  <c r="AE34" s="1"/>
  <c r="AH34" s="1"/>
  <c r="AE35" s="1"/>
  <c r="AH35" s="1"/>
  <c r="AE36" s="1"/>
  <c r="AH36" s="1"/>
  <c r="AE37" s="1"/>
  <c r="AH37" s="1"/>
  <c r="AE38" s="1"/>
  <c r="AH38" s="1"/>
  <c r="AE39" s="1"/>
  <c r="AH39" s="1"/>
  <c r="AE40" s="1"/>
  <c r="AH40" s="1"/>
  <c r="AE41" s="1"/>
  <c r="AH41" s="1"/>
  <c r="AE42" s="1"/>
  <c r="AH42" s="1"/>
  <c r="AE43" s="1"/>
  <c r="AH43" s="1"/>
  <c r="AE44" s="1"/>
  <c r="AH44" s="1"/>
  <c r="AE45" s="1"/>
  <c r="AH45" s="1"/>
  <c r="AE46" s="1"/>
  <c r="AH46" s="1"/>
  <c r="L13" i="6"/>
  <c r="E25" i="7" s="1"/>
  <c r="L12" i="6"/>
  <c r="D25" i="7" s="1"/>
  <c r="L43" i="6"/>
  <c r="E31" i="7" s="1"/>
  <c r="L42" i="6"/>
  <c r="D31" i="7" s="1"/>
  <c r="I54" i="2"/>
  <c r="T54"/>
  <c r="H8" i="8"/>
  <c r="D7" i="6"/>
  <c r="E7" i="7"/>
  <c r="K7" s="1"/>
  <c r="F7"/>
  <c r="D48" i="6"/>
  <c r="I65" i="1"/>
  <c r="N10" i="7" s="1"/>
  <c r="C8" i="8" s="1"/>
  <c r="P65" i="1"/>
  <c r="T65"/>
  <c r="P54" i="2"/>
  <c r="AD8" i="3"/>
  <c r="AD9" s="1"/>
  <c r="AD10" s="1"/>
  <c r="AD11" s="1"/>
  <c r="AD12" s="1"/>
  <c r="AD13" s="1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M5" i="7" s="1"/>
  <c r="D5" i="8" s="1"/>
  <c r="AH6" i="4"/>
  <c r="AE7" s="1"/>
  <c r="AH7" s="1"/>
  <c r="AE8" s="1"/>
  <c r="AH8" s="1"/>
  <c r="AE9" s="1"/>
  <c r="AH9" s="1"/>
  <c r="AE10" s="1"/>
  <c r="AH10" s="1"/>
  <c r="AE11" s="1"/>
  <c r="AH11" s="1"/>
  <c r="AE12" s="1"/>
  <c r="AH12" s="1"/>
  <c r="AE13" s="1"/>
  <c r="AH13" s="1"/>
  <c r="AE14" s="1"/>
  <c r="AH14" s="1"/>
  <c r="AE15" s="1"/>
  <c r="AH15" s="1"/>
  <c r="AE16" s="1"/>
  <c r="AH16" s="1"/>
  <c r="AE17" s="1"/>
  <c r="AH17" s="1"/>
  <c r="AE18" s="1"/>
  <c r="AH18" s="1"/>
  <c r="AE19" s="1"/>
  <c r="AH19" s="1"/>
  <c r="AE20" s="1"/>
  <c r="AH20" s="1"/>
  <c r="AE21" s="1"/>
  <c r="AH21" s="1"/>
  <c r="AE22" s="1"/>
  <c r="AH22" s="1"/>
  <c r="AE23" s="1"/>
  <c r="AH23" s="1"/>
  <c r="AE24" s="1"/>
  <c r="AH24" s="1"/>
  <c r="AE25" s="1"/>
  <c r="AH25" s="1"/>
  <c r="AE26" s="1"/>
  <c r="AH26" s="1"/>
  <c r="AE27" s="1"/>
  <c r="AH27" s="1"/>
  <c r="AE28" s="1"/>
  <c r="AH28" s="1"/>
  <c r="AE29" s="1"/>
  <c r="AH29" s="1"/>
  <c r="AE30" s="1"/>
  <c r="AH30" s="1"/>
  <c r="AE31" s="1"/>
  <c r="AH31" s="1"/>
  <c r="AE32" s="1"/>
  <c r="AH32" s="1"/>
  <c r="AE33" s="1"/>
  <c r="AH33" s="1"/>
  <c r="AE34" s="1"/>
  <c r="AH34" s="1"/>
  <c r="AE35" s="1"/>
  <c r="AH35" s="1"/>
  <c r="AE36" s="1"/>
  <c r="AH36" s="1"/>
  <c r="AE37" s="1"/>
  <c r="AH37" s="1"/>
  <c r="AE38" s="1"/>
  <c r="AH38" s="1"/>
  <c r="AE39" s="1"/>
  <c r="AH39" s="1"/>
  <c r="AE40" s="1"/>
  <c r="AH40" s="1"/>
  <c r="AE41" s="1"/>
  <c r="AH41" s="1"/>
  <c r="AE42" s="1"/>
  <c r="I5" i="8"/>
  <c r="H6"/>
  <c r="J7" i="6"/>
  <c r="F8" i="7"/>
  <c r="E8"/>
  <c r="K8" s="1"/>
  <c r="O50" i="3"/>
  <c r="S50"/>
  <c r="W50"/>
  <c r="AA50"/>
  <c r="AB43" i="4"/>
  <c r="J46" i="6" s="1"/>
  <c r="Q49" i="4"/>
  <c r="AG5" i="5"/>
  <c r="AH5" s="1"/>
  <c r="AE6" s="1"/>
  <c r="AH6" s="1"/>
  <c r="AE7" s="1"/>
  <c r="AH7" s="1"/>
  <c r="AE8" s="1"/>
  <c r="AH8" s="1"/>
  <c r="AE9" s="1"/>
  <c r="AH9" s="1"/>
  <c r="AE10" s="1"/>
  <c r="AH10" s="1"/>
  <c r="AE11" s="1"/>
  <c r="AH11" s="1"/>
  <c r="AE12" s="1"/>
  <c r="AH12" s="1"/>
  <c r="AE13" s="1"/>
  <c r="AH13" s="1"/>
  <c r="AE14" s="1"/>
  <c r="AH14" s="1"/>
  <c r="AE15" s="1"/>
  <c r="AH15" s="1"/>
  <c r="AE16" s="1"/>
  <c r="AH16" s="1"/>
  <c r="AE17" s="1"/>
  <c r="AH17" s="1"/>
  <c r="AE18" s="1"/>
  <c r="AH18" s="1"/>
  <c r="AE19" s="1"/>
  <c r="AH19" s="1"/>
  <c r="AE20" s="1"/>
  <c r="AH20" s="1"/>
  <c r="AE21" s="1"/>
  <c r="AH21" s="1"/>
  <c r="AE22" s="1"/>
  <c r="AH22" s="1"/>
  <c r="AE23" s="1"/>
  <c r="AH23" s="1"/>
  <c r="AE24" s="1"/>
  <c r="AH24" s="1"/>
  <c r="AE25" s="1"/>
  <c r="AH25" s="1"/>
  <c r="AE26" s="1"/>
  <c r="AH26" s="1"/>
  <c r="AE27" s="1"/>
  <c r="AH27" s="1"/>
  <c r="AE28" s="1"/>
  <c r="AH28" s="1"/>
  <c r="AE29" s="1"/>
  <c r="AH29" s="1"/>
  <c r="AE30" s="1"/>
  <c r="AH30" s="1"/>
  <c r="AE31" s="1"/>
  <c r="AH31" s="1"/>
  <c r="AE32" s="1"/>
  <c r="AH32" s="1"/>
  <c r="AE33" s="1"/>
  <c r="AH33" s="1"/>
  <c r="AE34" s="1"/>
  <c r="AH34" s="1"/>
  <c r="AE35" s="1"/>
  <c r="AH35" s="1"/>
  <c r="AE36" s="1"/>
  <c r="AH36" s="1"/>
  <c r="AE37" s="1"/>
  <c r="AH37" s="1"/>
  <c r="AE38" s="1"/>
  <c r="AH38" s="1"/>
  <c r="AE39" s="1"/>
  <c r="AH39" s="1"/>
  <c r="AE40" s="1"/>
  <c r="AH40" s="1"/>
  <c r="AE41" s="1"/>
  <c r="G8" i="7" s="1"/>
  <c r="I4" i="8"/>
  <c r="C6" i="6"/>
  <c r="C9" s="1"/>
  <c r="C36"/>
  <c r="H6"/>
  <c r="H9" s="1"/>
  <c r="L11"/>
  <c r="C25" i="7" s="1"/>
  <c r="L24" i="6"/>
  <c r="F27" i="7" s="1"/>
  <c r="L22" i="6"/>
  <c r="D27" i="7" s="1"/>
  <c r="L41" i="6"/>
  <c r="C31" i="7" s="1"/>
  <c r="H5" i="8"/>
  <c r="F7" i="6"/>
  <c r="F52" s="1"/>
  <c r="J6"/>
  <c r="J9" s="1"/>
  <c r="I6" i="8"/>
  <c r="H11" i="7"/>
  <c r="I52" i="6"/>
  <c r="L28"/>
  <c r="E28" i="7" s="1"/>
  <c r="L33" i="6"/>
  <c r="E29" i="7" s="1"/>
  <c r="L32" i="6"/>
  <c r="D29" i="7" s="1"/>
  <c r="N54" i="2"/>
  <c r="X54"/>
  <c r="J50" i="3"/>
  <c r="Q50"/>
  <c r="U50"/>
  <c r="Y50"/>
  <c r="H49" i="4"/>
  <c r="O49"/>
  <c r="S49"/>
  <c r="Y49"/>
  <c r="O48" i="5"/>
  <c r="S48"/>
  <c r="V48"/>
  <c r="E6" i="6"/>
  <c r="E9" s="1"/>
  <c r="E8"/>
  <c r="E48" s="1"/>
  <c r="E27"/>
  <c r="L27" s="1"/>
  <c r="D28" i="7" s="1"/>
  <c r="K55" i="6"/>
  <c r="H7" i="8"/>
  <c r="J7" s="1"/>
  <c r="K7" s="1"/>
  <c r="Q48" i="5"/>
  <c r="Z48"/>
  <c r="K56" i="6"/>
  <c r="G52" l="1"/>
  <c r="F9"/>
  <c r="H52"/>
  <c r="C39"/>
  <c r="E29"/>
  <c r="D9"/>
  <c r="J8" i="8"/>
  <c r="K8" s="1"/>
  <c r="D52" i="6"/>
  <c r="F8" i="8" s="1"/>
  <c r="J5"/>
  <c r="K5" s="1"/>
  <c r="G4" i="7"/>
  <c r="AE47" i="2"/>
  <c r="F5" i="8"/>
  <c r="H5" i="7"/>
  <c r="E49" i="6"/>
  <c r="O8" i="7" s="1"/>
  <c r="H49" i="6"/>
  <c r="H46"/>
  <c r="C49"/>
  <c r="O4" i="7" s="1"/>
  <c r="L6" i="6"/>
  <c r="F49"/>
  <c r="O5" i="7" s="1"/>
  <c r="L26" i="6"/>
  <c r="C28" i="7" s="1"/>
  <c r="C48" i="6"/>
  <c r="L8"/>
  <c r="D49"/>
  <c r="O10" i="7" s="1"/>
  <c r="L44" i="6"/>
  <c r="F31" i="7" s="1"/>
  <c r="E18"/>
  <c r="E19" s="1"/>
  <c r="L19" i="6"/>
  <c r="F26" i="7" s="1"/>
  <c r="J4" i="8"/>
  <c r="K4" s="1"/>
  <c r="N8" i="7"/>
  <c r="C7" i="8" s="1"/>
  <c r="E52" i="6"/>
  <c r="J49"/>
  <c r="O7" i="7" s="1"/>
  <c r="L36" i="6"/>
  <c r="C30" i="7" s="1"/>
  <c r="L39" i="6"/>
  <c r="F30" i="7" s="1"/>
  <c r="E10"/>
  <c r="U12" i="1"/>
  <c r="U11"/>
  <c r="I46" i="6"/>
  <c r="I49"/>
  <c r="G46"/>
  <c r="G49"/>
  <c r="L14"/>
  <c r="F25" i="7" s="1"/>
  <c r="J6" i="8"/>
  <c r="K6" s="1"/>
  <c r="J52" i="6"/>
  <c r="L34"/>
  <c r="F29" i="7" s="1"/>
  <c r="L7" i="6"/>
  <c r="D24" i="7" s="1"/>
  <c r="D32" s="1"/>
  <c r="H10" l="1"/>
  <c r="F6" i="8"/>
  <c r="H7" i="7"/>
  <c r="F10"/>
  <c r="D18" s="1"/>
  <c r="D19" s="1"/>
  <c r="K10"/>
  <c r="D56" i="6"/>
  <c r="D55"/>
  <c r="I3" i="7" s="1"/>
  <c r="D57" i="6"/>
  <c r="L48"/>
  <c r="L52" s="1"/>
  <c r="E24" i="7"/>
  <c r="E32" s="1"/>
  <c r="F55" i="6"/>
  <c r="F57"/>
  <c r="L49"/>
  <c r="C24" i="7"/>
  <c r="C32" s="1"/>
  <c r="L46" i="6"/>
  <c r="L9"/>
  <c r="F24" i="7" s="1"/>
  <c r="G5" i="8"/>
  <c r="E5"/>
  <c r="L29" i="6"/>
  <c r="F28" i="7" s="1"/>
  <c r="G57" i="6"/>
  <c r="G56"/>
  <c r="G55"/>
  <c r="I57"/>
  <c r="I56"/>
  <c r="I55"/>
  <c r="J55"/>
  <c r="I7" i="7" s="1"/>
  <c r="J57" i="6"/>
  <c r="J56"/>
  <c r="H8" i="7"/>
  <c r="F7" i="8"/>
  <c r="N4" i="7"/>
  <c r="C4" i="8" s="1"/>
  <c r="C52" i="6"/>
  <c r="G8" i="8"/>
  <c r="E8"/>
  <c r="H55" i="6"/>
  <c r="H57"/>
  <c r="H56"/>
  <c r="F4" i="8" l="1"/>
  <c r="H4" i="7"/>
  <c r="G7" i="8"/>
  <c r="E7"/>
  <c r="E57" i="6"/>
  <c r="E56"/>
  <c r="E55"/>
  <c r="I8" i="7" s="1"/>
  <c r="G6" i="8"/>
  <c r="E6"/>
  <c r="F32" i="7"/>
  <c r="C57" i="6"/>
  <c r="C56"/>
  <c r="C55"/>
  <c r="L56" l="1"/>
  <c r="L55"/>
  <c r="L57"/>
  <c r="G19" i="7" s="1"/>
  <c r="G4" i="8"/>
  <c r="E4"/>
  <c r="C11" i="7"/>
  <c r="G11"/>
  <c r="L3"/>
  <c r="M3"/>
  <c r="C3"/>
  <c r="G3"/>
  <c r="M11"/>
  <c r="L11"/>
</calcChain>
</file>

<file path=xl/comments1.xml><?xml version="1.0" encoding="utf-8"?>
<comments xmlns="http://schemas.openxmlformats.org/spreadsheetml/2006/main">
  <authors>
    <author>Заурбек Малухов</author>
  </authors>
  <commentList>
    <comment ref="AC45" authorId="0">
      <text>
        <r>
          <rPr>
            <b/>
            <sz val="8"/>
            <color indexed="81"/>
            <rFont val="Tahoma"/>
            <charset val="1"/>
          </rPr>
          <t>Заурбек Малухов:</t>
        </r>
        <r>
          <rPr>
            <sz val="8"/>
            <color indexed="81"/>
            <rFont val="Tahoma"/>
            <charset val="1"/>
          </rPr>
          <t xml:space="preserve">
Замена спидометра
</t>
        </r>
      </text>
    </comment>
  </commentList>
</comments>
</file>

<file path=xl/comments2.xml><?xml version="1.0" encoding="utf-8"?>
<comments xmlns="http://schemas.openxmlformats.org/spreadsheetml/2006/main">
  <authors>
    <author>Заурбек Малухов</author>
  </authors>
  <commentList>
    <comment ref="K4" authorId="0">
      <text>
        <r>
          <rPr>
            <b/>
            <sz val="8"/>
            <color indexed="81"/>
            <rFont val="Tahoma"/>
            <family val="2"/>
            <charset val="204"/>
          </rPr>
          <t>Заурбек Малухов:</t>
        </r>
        <r>
          <rPr>
            <sz val="8"/>
            <color indexed="81"/>
            <rFont val="Tahoma"/>
            <family val="2"/>
            <charset val="204"/>
          </rPr>
          <t xml:space="preserve">
ввести данные за весь период эксплуатации ПА
</t>
        </r>
      </text>
    </comment>
    <comment ref="L4" authorId="0">
      <text>
        <r>
          <rPr>
            <b/>
            <sz val="8"/>
            <color indexed="81"/>
            <rFont val="Tahoma"/>
            <family val="2"/>
            <charset val="204"/>
          </rPr>
          <t>Заурбек Малухов:</t>
        </r>
        <r>
          <rPr>
            <sz val="8"/>
            <color indexed="81"/>
            <rFont val="Tahoma"/>
            <family val="2"/>
            <charset val="204"/>
          </rPr>
          <t xml:space="preserve">
ввести данные за весь период эксплуатации ПА
</t>
        </r>
      </text>
    </comment>
  </commentList>
</comments>
</file>

<file path=xl/sharedStrings.xml><?xml version="1.0" encoding="utf-8"?>
<sst xmlns="http://schemas.openxmlformats.org/spreadsheetml/2006/main" count="515" uniqueCount="157">
  <si>
    <t>Эксплуатационная карта</t>
  </si>
  <si>
    <t>работы пожарной машины за апрель месяц</t>
  </si>
  <si>
    <t>Наименование ПЧ:</t>
  </si>
  <si>
    <t>ПЧ-4</t>
  </si>
  <si>
    <t>Тип и марка ПА:</t>
  </si>
  <si>
    <t>АЦ-40(130) гос № Т 008 ВК</t>
  </si>
  <si>
    <t>Пробег ПА на 1-е число отчетного месяца:</t>
  </si>
  <si>
    <t>От начала эксплуатации: шасси</t>
  </si>
  <si>
    <t>км;       двигателя:</t>
  </si>
  <si>
    <t>км; (приведенный)</t>
  </si>
  <si>
    <t>Нормы расхода</t>
  </si>
  <si>
    <t>Остаток топлива в машине на 1-е число отчетного месяца</t>
  </si>
  <si>
    <t>л.</t>
  </si>
  <si>
    <t>л/на 1 км</t>
  </si>
  <si>
    <t>Заправлено в машину за отчетный месяц топлива</t>
  </si>
  <si>
    <t>с насосом л/мин</t>
  </si>
  <si>
    <t>Остаток топлива в машине на 1-е число следующего за отчетным месяцем</t>
  </si>
  <si>
    <t>без насоса л/мин</t>
  </si>
  <si>
    <t>Результаты работы машины за месяц:  а) израсходовано горючего фактич.</t>
  </si>
  <si>
    <t>масла на 100 л. топлива</t>
  </si>
  <si>
    <t>б) по нормам</t>
  </si>
  <si>
    <t>в) экономия</t>
  </si>
  <si>
    <t>Показания спидометра  перед выездом</t>
  </si>
  <si>
    <t>Пройдено км.</t>
  </si>
  <si>
    <t>Остаток топлива на начало</t>
  </si>
  <si>
    <t>Заправлено</t>
  </si>
  <si>
    <t>Расход</t>
  </si>
  <si>
    <t>Остаток</t>
  </si>
  <si>
    <t>Дата</t>
  </si>
  <si>
    <t>Смена</t>
  </si>
  <si>
    <t>Работа пожарной машины</t>
  </si>
  <si>
    <t>Наименование и место работы</t>
  </si>
  <si>
    <t>Пожар</t>
  </si>
  <si>
    <t>Ложный</t>
  </si>
  <si>
    <t>Хоз.работы</t>
  </si>
  <si>
    <t>Оказание помощи</t>
  </si>
  <si>
    <t>Учение</t>
  </si>
  <si>
    <t>Смена караула</t>
  </si>
  <si>
    <t>Первоначальная подготовка</t>
  </si>
  <si>
    <t>прочие работы</t>
  </si>
  <si>
    <t>Расход бензина</t>
  </si>
  <si>
    <t>кил</t>
  </si>
  <si>
    <t>с/н</t>
  </si>
  <si>
    <t>б/н</t>
  </si>
  <si>
    <t>Всего</t>
  </si>
  <si>
    <t>Пройдено за выезд</t>
  </si>
  <si>
    <t>На пожаре</t>
  </si>
  <si>
    <t>На учении</t>
  </si>
  <si>
    <t>Прочие</t>
  </si>
  <si>
    <t>с нас.</t>
  </si>
  <si>
    <t>б.нас.</t>
  </si>
  <si>
    <t>б.нас</t>
  </si>
  <si>
    <t>Эксплуатационная карта работы пожарной машины -август 2013 года АЛ-30-131</t>
  </si>
  <si>
    <t>Эксплуатационная карта работы пожарной машины 645</t>
  </si>
  <si>
    <t>Эксплуатационная карта работы пожарной машины -УРАЛ</t>
  </si>
  <si>
    <t>Работа пож. автомобилей ПЧ-4 ФГКУ "1 отряд ФПС по КБР" за  ДЕКАБРЬ  месяц 2014 года.</t>
  </si>
  <si>
    <t>Работа техники</t>
  </si>
  <si>
    <t>Т008ВК</t>
  </si>
  <si>
    <t>Т014ВА</t>
  </si>
  <si>
    <t>УРАЛ Х222ВС</t>
  </si>
  <si>
    <t>АЛ-30</t>
  </si>
  <si>
    <t>Х889АХ</t>
  </si>
  <si>
    <t>Н275АС</t>
  </si>
  <si>
    <t>M645MM</t>
  </si>
  <si>
    <t>ВАЗ</t>
  </si>
  <si>
    <t>Пожары</t>
  </si>
  <si>
    <t>с насосом</t>
  </si>
  <si>
    <t>без насоса</t>
  </si>
  <si>
    <t>пробег</t>
  </si>
  <si>
    <t>расход</t>
  </si>
  <si>
    <t>Учения</t>
  </si>
  <si>
    <t>Прочие работы</t>
  </si>
  <si>
    <t>Ложные выезды</t>
  </si>
  <si>
    <t>Первонач.подгот.</t>
  </si>
  <si>
    <t>Общий расход бензина</t>
  </si>
  <si>
    <t>Итого:</t>
  </si>
  <si>
    <t>Пробег по спидом.</t>
  </si>
  <si>
    <t>Учет стац.работы двиг.автом в моточасах.</t>
  </si>
  <si>
    <t>Общий пробег=пробег (км.спид)+ привед.пробег</t>
  </si>
  <si>
    <t>Привед.пробег= 1 час работы двигат =50км.пробега авт.</t>
  </si>
  <si>
    <t>Общий  пробег.</t>
  </si>
  <si>
    <t>Расход масла</t>
  </si>
  <si>
    <t>Моторные масла</t>
  </si>
  <si>
    <t>Трансмиссионные масла</t>
  </si>
  <si>
    <t>Смазки</t>
  </si>
  <si>
    <t>Начальник ПЧ-4 ФГКУ "1 отряд ФПС по КБР"</t>
  </si>
  <si>
    <t>подполковник вн. службы                          З.Х.Малухов.</t>
  </si>
  <si>
    <t>Марка автомобиля</t>
  </si>
  <si>
    <t>Гос №</t>
  </si>
  <si>
    <t>Остаток на начало месяца</t>
  </si>
  <si>
    <t>Заправлено за месяц</t>
  </si>
  <si>
    <t>Расход по норме</t>
  </si>
  <si>
    <t>Расход по факту</t>
  </si>
  <si>
    <t>Остаток на конец месяца</t>
  </si>
  <si>
    <t>Общий прив.пробег</t>
  </si>
  <si>
    <t>Марка бензина</t>
  </si>
  <si>
    <t>Израсходовано бензина</t>
  </si>
  <si>
    <t>Начало</t>
  </si>
  <si>
    <t>Конец</t>
  </si>
  <si>
    <t>Работа в моточасах</t>
  </si>
  <si>
    <t>АЦ-40 (130)</t>
  </si>
  <si>
    <t>Т500ВВ</t>
  </si>
  <si>
    <t>А-76</t>
  </si>
  <si>
    <t>А-92</t>
  </si>
  <si>
    <t>АЛ-30 (131)</t>
  </si>
  <si>
    <t>Т837ВТ</t>
  </si>
  <si>
    <t>Легковая ВАЗ</t>
  </si>
  <si>
    <t>М 303 ММ</t>
  </si>
  <si>
    <t xml:space="preserve">АЦ-40 (433104) </t>
  </si>
  <si>
    <t>ДТ</t>
  </si>
  <si>
    <t>АЦ-8-70(4320)</t>
  </si>
  <si>
    <t>Х222ВС</t>
  </si>
  <si>
    <t>АЦ-40 (131)</t>
  </si>
  <si>
    <t>АЦ-40(130)</t>
  </si>
  <si>
    <t>АЦ-40(131)</t>
  </si>
  <si>
    <t>2. Движение топлива</t>
  </si>
  <si>
    <t>Наименование</t>
  </si>
  <si>
    <t>Аи-76</t>
  </si>
  <si>
    <t>Аи-92</t>
  </si>
  <si>
    <t>Диз.топл.</t>
  </si>
  <si>
    <t>Масло моторное</t>
  </si>
  <si>
    <t>Солидол, литол</t>
  </si>
  <si>
    <t>Масло трансмис.</t>
  </si>
  <si>
    <t>Масло д.</t>
  </si>
  <si>
    <t>Масло АУП</t>
  </si>
  <si>
    <t>Примечание</t>
  </si>
  <si>
    <t>Получено за месяц</t>
  </si>
  <si>
    <t>Передано другим подразделениям</t>
  </si>
  <si>
    <t>Общий расход за месяц</t>
  </si>
  <si>
    <t>3. Работа пожарных автомобилей</t>
  </si>
  <si>
    <t>Работа двигателя</t>
  </si>
  <si>
    <t>Общий пробег</t>
  </si>
  <si>
    <t>Расход топлива</t>
  </si>
  <si>
    <t>Расход огнетушащих веществ (пенообразователя, порошок).</t>
  </si>
  <si>
    <t>с агрегат.</t>
  </si>
  <si>
    <t>без агрег.</t>
  </si>
  <si>
    <t>На пожарах</t>
  </si>
  <si>
    <t>На учениях</t>
  </si>
  <si>
    <t>Ложные выезда</t>
  </si>
  <si>
    <t>Первонач.подготовка</t>
  </si>
  <si>
    <t>Пробег (км.) за месяц</t>
  </si>
  <si>
    <t>Общий пробег по спид.(км)</t>
  </si>
  <si>
    <t>Привед. пробег</t>
  </si>
  <si>
    <t>Общий пробег за месяц</t>
  </si>
  <si>
    <t>Общий пробег за весь период</t>
  </si>
  <si>
    <t>Стационарная наработка двигат (за месяц)</t>
  </si>
  <si>
    <t>Общие данные моточасы за месяц</t>
  </si>
  <si>
    <t>Общие данные моточасов</t>
  </si>
  <si>
    <t>без нагрузки,ч</t>
  </si>
  <si>
    <t>с агрегатом,ч</t>
  </si>
  <si>
    <t>моточасы</t>
  </si>
  <si>
    <t>общий пробег</t>
  </si>
  <si>
    <t>ПЕНА 100Л</t>
  </si>
  <si>
    <t>капитан внутренней службы</t>
  </si>
  <si>
    <t xml:space="preserve"> начальник  ПЧ-                      </t>
  </si>
  <si>
    <t>ОТЧЕТ о расходе ГСМ  за ЯНВАРЬ  месяц 2015 года</t>
  </si>
  <si>
    <t>Общий итог работы пожарных автомобилей ПЧ- за ЯНВАРЬ месяц 2015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</si>
</sst>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i/>
      <sz val="10"/>
      <name val="Arial Cyr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center" vertical="center" wrapText="1"/>
    </xf>
  </cellStyleXfs>
  <cellXfs count="20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justify" vertical="center" wrapText="1" shrinkToFit="1"/>
    </xf>
    <xf numFmtId="0" fontId="3" fillId="0" borderId="0" xfId="0" applyFont="1" applyAlignment="1">
      <alignment horizontal="justify" vertical="center" wrapText="1" shrinkToFit="1"/>
    </xf>
    <xf numFmtId="0" fontId="0" fillId="2" borderId="1" xfId="0" applyFill="1" applyBorder="1" applyAlignment="1">
      <alignment horizontal="justify" vertical="center" wrapText="1" shrinkToFit="1"/>
    </xf>
    <xf numFmtId="0" fontId="0" fillId="2" borderId="2" xfId="0" applyFill="1" applyBorder="1" applyAlignment="1">
      <alignment horizontal="justify" vertical="center" wrapText="1" shrinkToFit="1"/>
    </xf>
    <xf numFmtId="0" fontId="0" fillId="2" borderId="8" xfId="0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0" borderId="0" xfId="0" applyAlignment="1">
      <alignment horizontal="left" vertical="center" wrapText="1" shrinkToFit="1"/>
    </xf>
    <xf numFmtId="0" fontId="0" fillId="6" borderId="8" xfId="0" applyFill="1" applyBorder="1" applyAlignment="1">
      <alignment horizontal="justify" vertical="center" wrapText="1" shrinkToFit="1"/>
    </xf>
    <xf numFmtId="0" fontId="0" fillId="7" borderId="8" xfId="0" applyFill="1" applyBorder="1" applyAlignment="1">
      <alignment horizontal="justify" vertical="center" wrapText="1" shrinkToFit="1"/>
    </xf>
    <xf numFmtId="0" fontId="0" fillId="5" borderId="8" xfId="0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5" borderId="2" xfId="0" applyFill="1" applyBorder="1" applyAlignment="1">
      <alignment horizontal="center" vertical="center" wrapText="1" shrinkToFit="1"/>
    </xf>
    <xf numFmtId="0" fontId="0" fillId="7" borderId="8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1" fontId="0" fillId="2" borderId="8" xfId="0" applyNumberFormat="1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1" fontId="0" fillId="4" borderId="8" xfId="0" applyNumberFormat="1" applyFill="1" applyBorder="1" applyAlignment="1">
      <alignment horizontal="center" vertical="center" wrapText="1" shrinkToFit="1"/>
    </xf>
    <xf numFmtId="0" fontId="0" fillId="4" borderId="8" xfId="0" applyFill="1" applyBorder="1" applyAlignment="1">
      <alignment horizontal="center" vertical="center" wrapText="1" shrinkToFit="1"/>
    </xf>
    <xf numFmtId="0" fontId="0" fillId="5" borderId="8" xfId="0" applyFill="1" applyBorder="1" applyAlignment="1">
      <alignment horizontal="justify" vertical="center" wrapText="1" shrinkToFit="1"/>
    </xf>
    <xf numFmtId="164" fontId="0" fillId="3" borderId="8" xfId="0" applyNumberFormat="1" applyFill="1" applyBorder="1" applyAlignment="1">
      <alignment horizontal="justify" vertical="center" wrapText="1" shrinkToFit="1"/>
    </xf>
    <xf numFmtId="0" fontId="0" fillId="4" borderId="8" xfId="0" applyFill="1" applyBorder="1" applyAlignment="1">
      <alignment horizontal="justify" vertical="center" wrapText="1" shrinkToFit="1"/>
    </xf>
    <xf numFmtId="164" fontId="0" fillId="4" borderId="8" xfId="0" applyNumberFormat="1" applyFill="1" applyBorder="1" applyAlignment="1">
      <alignment horizontal="justify" vertical="center" wrapText="1" shrinkToFit="1"/>
    </xf>
    <xf numFmtId="1" fontId="0" fillId="5" borderId="8" xfId="0" applyNumberFormat="1" applyFill="1" applyBorder="1" applyAlignment="1">
      <alignment horizontal="justify" vertical="center" wrapText="1" shrinkToFit="1"/>
    </xf>
    <xf numFmtId="0" fontId="0" fillId="5" borderId="3" xfId="0" applyFill="1" applyBorder="1" applyAlignment="1">
      <alignment horizontal="center" vertical="center" wrapText="1" shrinkToFit="1"/>
    </xf>
    <xf numFmtId="0" fontId="0" fillId="3" borderId="0" xfId="0" applyFill="1" applyAlignment="1">
      <alignment horizontal="justify" vertical="center" wrapText="1" shrinkToFit="1"/>
    </xf>
    <xf numFmtId="0" fontId="5" fillId="6" borderId="8" xfId="0" applyFont="1" applyFill="1" applyBorder="1" applyAlignment="1">
      <alignment horizontal="center" vertical="center" wrapText="1" shrinkToFit="1"/>
    </xf>
    <xf numFmtId="1" fontId="0" fillId="3" borderId="0" xfId="0" applyNumberFormat="1" applyFill="1" applyAlignment="1">
      <alignment horizontal="justify" vertical="center" wrapText="1" shrinkToFit="1"/>
    </xf>
    <xf numFmtId="1" fontId="0" fillId="4" borderId="8" xfId="0" applyNumberFormat="1" applyFill="1" applyBorder="1" applyAlignment="1">
      <alignment horizontal="justify" vertical="center" wrapText="1" shrinkToFit="1"/>
    </xf>
    <xf numFmtId="165" fontId="0" fillId="4" borderId="8" xfId="0" applyNumberFormat="1" applyFill="1" applyBorder="1" applyAlignment="1">
      <alignment horizontal="justify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5" fillId="7" borderId="8" xfId="0" applyFon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justify" vertical="center" wrapText="1" shrinkToFit="1"/>
    </xf>
    <xf numFmtId="1" fontId="0" fillId="3" borderId="0" xfId="0" applyNumberFormat="1" applyFill="1" applyAlignment="1">
      <alignment horizontal="center" vertical="center" wrapText="1" shrinkToFit="1"/>
    </xf>
    <xf numFmtId="1" fontId="0" fillId="0" borderId="0" xfId="0" applyNumberFormat="1" applyAlignment="1">
      <alignment horizontal="justify" vertical="center" wrapText="1" shrinkToFit="1"/>
    </xf>
    <xf numFmtId="164" fontId="0" fillId="3" borderId="0" xfId="0" applyNumberFormat="1" applyFill="1" applyAlignment="1">
      <alignment horizontal="justify" vertical="center" wrapText="1" shrinkToFit="1"/>
    </xf>
    <xf numFmtId="0" fontId="0" fillId="6" borderId="8" xfId="0" applyFill="1" applyBorder="1" applyAlignment="1">
      <alignment horizontal="center" vertical="center" wrapText="1" shrinkToFit="1"/>
    </xf>
    <xf numFmtId="165" fontId="0" fillId="4" borderId="8" xfId="0" applyNumberForma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1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7" fontId="5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justify" vertical="center" wrapText="1"/>
    </xf>
    <xf numFmtId="1" fontId="9" fillId="0" borderId="33" xfId="0" applyNumberFormat="1" applyFont="1" applyFill="1" applyBorder="1" applyAlignment="1">
      <alignment horizontal="center"/>
    </xf>
    <xf numFmtId="165" fontId="9" fillId="0" borderId="33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1" fontId="9" fillId="0" borderId="39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justify" vertical="center" wrapText="1"/>
    </xf>
    <xf numFmtId="165" fontId="9" fillId="0" borderId="8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justify" vertical="center" wrapText="1"/>
    </xf>
    <xf numFmtId="165" fontId="9" fillId="0" borderId="27" xfId="0" applyNumberFormat="1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1" fontId="9" fillId="0" borderId="42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3" fillId="2" borderId="47" xfId="0" applyNumberFormat="1" applyFont="1" applyFill="1" applyBorder="1" applyAlignment="1">
      <alignment horizontal="center" vertical="center" wrapText="1"/>
    </xf>
    <xf numFmtId="2" fontId="9" fillId="8" borderId="4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 shrinkToFit="1"/>
    </xf>
    <xf numFmtId="0" fontId="0" fillId="6" borderId="8" xfId="0" applyFill="1" applyBorder="1" applyAlignment="1">
      <alignment horizontal="center" vertical="center" wrapText="1" shrinkToFit="1"/>
    </xf>
    <xf numFmtId="0" fontId="0" fillId="6" borderId="8" xfId="0" applyFill="1" applyBorder="1" applyAlignment="1">
      <alignment horizontal="center" vertical="center" wrapText="1" shrinkToFit="1"/>
    </xf>
    <xf numFmtId="0" fontId="0" fillId="7" borderId="8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5" borderId="8" xfId="0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5" borderId="3" xfId="0" applyFill="1" applyBorder="1" applyAlignment="1">
      <alignment horizontal="center" vertical="center" wrapText="1" shrinkToFit="1"/>
    </xf>
    <xf numFmtId="0" fontId="0" fillId="5" borderId="2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0" fillId="7" borderId="8" xfId="0" applyFill="1" applyBorder="1" applyAlignment="1">
      <alignment horizontal="center" vertical="center" wrapText="1" shrinkToFit="1"/>
    </xf>
    <xf numFmtId="0" fontId="0" fillId="6" borderId="8" xfId="0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 shrinkToFit="1"/>
    </xf>
    <xf numFmtId="0" fontId="0" fillId="7" borderId="3" xfId="0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4" borderId="8" xfId="0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 shrinkToFit="1"/>
    </xf>
    <xf numFmtId="1" fontId="0" fillId="2" borderId="1" xfId="0" applyNumberForma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 shrinkToFit="1"/>
    </xf>
    <xf numFmtId="0" fontId="0" fillId="6" borderId="3" xfId="0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4" fillId="0" borderId="8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</xf>
    <xf numFmtId="0" fontId="0" fillId="2" borderId="4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3" borderId="0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1" fontId="0" fillId="4" borderId="8" xfId="0" applyNumberFormat="1" applyFill="1" applyBorder="1" applyAlignment="1">
      <alignment horizontal="center" vertical="center" wrapText="1" shrinkToFit="1"/>
    </xf>
    <xf numFmtId="0" fontId="0" fillId="6" borderId="29" xfId="0" applyFill="1" applyBorder="1" applyAlignment="1">
      <alignment horizontal="center" vertical="center" wrapText="1" shrinkToFit="1"/>
    </xf>
    <xf numFmtId="0" fontId="0" fillId="6" borderId="30" xfId="0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1" fontId="9" fillId="0" borderId="3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10" fillId="0" borderId="35" xfId="0" applyNumberFormat="1" applyFont="1" applyFill="1" applyBorder="1" applyAlignment="1">
      <alignment horizontal="center"/>
    </xf>
    <xf numFmtId="1" fontId="10" fillId="0" borderId="38" xfId="0" applyNumberFormat="1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43;&#1057;&#1052;-2009%20&#1075;&#1086;&#1076;\2011&#1075;&#1086;&#1076;\&#1048;&#1102;&#1083;&#1100;%20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&#1043;&#1057;&#1052;-2008%20&#1075;&#1086;&#1076;\&#1089;&#1077;&#1085;&#1090;&#1103;&#1073;&#1088;&#1100;-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7;&#1052;-2009%20&#1075;&#1086;&#1076;\2014%20&#1043;&#1054;&#1044;\&#1044;&#1045;&#1050;&#1040;&#1041;&#1056;&#1068;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43;&#1057;&#1052;-2009%20&#1075;&#1086;&#1076;\2010&#1075;&#1086;&#1076;\&#1048;&#1102;&#1083;&#1100;-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7;&#1052;-2009%20&#1075;&#1086;&#1076;\2014%20&#1043;&#1054;&#1044;\&#1060;&#1045;&#1042;&#1056;&#1040;&#1051;&#106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7;&#1052;-2009%20&#1075;&#1086;&#1076;\2014%20&#1043;&#1054;&#1044;\&#1040;&#1042;&#1043;&#1059;&#1057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8"/>
      <sheetName val="Х889АХ"/>
      <sheetName val="500"/>
      <sheetName val="АЛ-30"/>
      <sheetName val="275"/>
      <sheetName val="645"/>
      <sheetName val="Х222ВС"/>
      <sheetName val="Месяц"/>
      <sheetName val="Июль"/>
    </sheetNames>
    <sheetDataSet>
      <sheetData sheetId="0"/>
      <sheetData sheetId="1"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B42">
            <v>0</v>
          </cell>
        </row>
        <row r="47">
          <cell r="I47">
            <v>0</v>
          </cell>
        </row>
      </sheetData>
      <sheetData sheetId="2">
        <row r="40">
          <cell r="F40">
            <v>0</v>
          </cell>
          <cell r="I40">
            <v>0</v>
          </cell>
          <cell r="L40">
            <v>0</v>
          </cell>
          <cell r="O40">
            <v>0</v>
          </cell>
          <cell r="R40">
            <v>0</v>
          </cell>
          <cell r="V40">
            <v>0</v>
          </cell>
          <cell r="Y40">
            <v>0</v>
          </cell>
        </row>
        <row r="41">
          <cell r="AB41">
            <v>0</v>
          </cell>
        </row>
      </sheetData>
      <sheetData sheetId="3"/>
      <sheetData sheetId="4">
        <row r="40">
          <cell r="F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B41">
            <v>0</v>
          </cell>
        </row>
      </sheetData>
      <sheetData sheetId="5"/>
      <sheetData sheetId="6"/>
      <sheetData sheetId="7"/>
      <sheetData sheetId="8">
        <row r="4">
          <cell r="G4">
            <v>106.33199999999965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3-34"/>
      <sheetName val="11-80"/>
      <sheetName val="94-52"/>
      <sheetName val="Х889АХ"/>
      <sheetName val="88-33 КБМ"/>
      <sheetName val="62-69"/>
      <sheetName val="Новая"/>
      <sheetName val="УРАЛ"/>
      <sheetName val="АЛ-30"/>
      <sheetName val="Месяц"/>
      <sheetName val="Отчет"/>
    </sheetNames>
    <sheetDataSet>
      <sheetData sheetId="0">
        <row r="43">
          <cell r="C43">
            <v>0</v>
          </cell>
        </row>
      </sheetData>
      <sheetData sheetId="1"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</row>
      </sheetData>
      <sheetData sheetId="2"/>
      <sheetData sheetId="3"/>
      <sheetData sheetId="4"/>
      <sheetData sheetId="5"/>
      <sheetData sheetId="6">
        <row r="43">
          <cell r="F43">
            <v>0</v>
          </cell>
        </row>
      </sheetData>
      <sheetData sheetId="7">
        <row r="43">
          <cell r="F43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014ВА"/>
      <sheetName val="008"/>
      <sheetName val="АЛ-30"/>
      <sheetName val="645"/>
      <sheetName val="Х222ВС"/>
      <sheetName val="Месяц"/>
      <sheetName val="ДЕКАБРЬ"/>
      <sheetName val="Отчет работы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>
            <v>14.157999999999856</v>
          </cell>
          <cell r="M4">
            <v>70098</v>
          </cell>
        </row>
        <row r="5">
          <cell r="G5">
            <v>21.344000000000015</v>
          </cell>
          <cell r="M5">
            <v>20874</v>
          </cell>
        </row>
        <row r="7">
          <cell r="G7">
            <v>125</v>
          </cell>
          <cell r="M7">
            <v>23951</v>
          </cell>
        </row>
        <row r="8">
          <cell r="G8">
            <v>184.76199999999986</v>
          </cell>
          <cell r="M8">
            <v>23173</v>
          </cell>
        </row>
        <row r="10">
          <cell r="G10">
            <v>35.984000000000044</v>
          </cell>
          <cell r="M10">
            <v>7401</v>
          </cell>
        </row>
        <row r="19">
          <cell r="D19">
            <v>71.230000000000018</v>
          </cell>
          <cell r="E19">
            <v>215.05599999999811</v>
          </cell>
        </row>
      </sheetData>
      <sheetData sheetId="7">
        <row r="4">
          <cell r="G4">
            <v>184019.16666666672</v>
          </cell>
          <cell r="K4">
            <v>2313.4833333333327</v>
          </cell>
        </row>
        <row r="5">
          <cell r="G5">
            <v>91284.166666666686</v>
          </cell>
          <cell r="K5">
            <v>1633.0833333333337</v>
          </cell>
        </row>
        <row r="6">
          <cell r="G6">
            <v>92954.666666666672</v>
          </cell>
          <cell r="K6">
            <v>691.18333333333339</v>
          </cell>
        </row>
        <row r="7">
          <cell r="G7">
            <v>56570.666666666664</v>
          </cell>
          <cell r="K7">
            <v>721.33333333333326</v>
          </cell>
        </row>
        <row r="8">
          <cell r="G8">
            <v>135686.5</v>
          </cell>
          <cell r="K8">
            <v>2243.6166666666654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8"/>
      <sheetName val="Х889АХ"/>
      <sheetName val="500"/>
      <sheetName val="АЛ-30"/>
      <sheetName val="275"/>
      <sheetName val="645"/>
      <sheetName val="Х222ВС"/>
      <sheetName val="Месяц"/>
      <sheetName val="Ию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G3">
            <v>90</v>
          </cell>
        </row>
        <row r="6">
          <cell r="G6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014ВА"/>
      <sheetName val="008"/>
      <sheetName val="АЛ-30"/>
      <sheetName val="645"/>
      <sheetName val="Х222ВС"/>
      <sheetName val="Месяц"/>
      <sheetName val="ФЕВРАЛЬ"/>
      <sheetName val="Отчет работы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>
            <v>140</v>
          </cell>
        </row>
        <row r="19">
          <cell r="H19">
            <v>0.17855799999999977</v>
          </cell>
        </row>
      </sheetData>
      <sheetData sheetId="7">
        <row r="4">
          <cell r="G4">
            <v>178680.16666666672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014ВА"/>
      <sheetName val="008"/>
      <sheetName val="АЛ-30"/>
      <sheetName val="645"/>
      <sheetName val="Х222ВС"/>
      <sheetName val="Месяц"/>
      <sheetName val="АВГУСТ"/>
      <sheetName val="От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G4">
            <v>49</v>
          </cell>
        </row>
        <row r="19">
          <cell r="J19">
            <v>0</v>
          </cell>
        </row>
      </sheetData>
      <sheetData sheetId="7">
        <row r="4">
          <cell r="G4">
            <v>182262.33333333337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topLeftCell="A14" zoomScale="91" zoomScaleNormal="91" workbookViewId="0">
      <pane xSplit="5" ySplit="3" topLeftCell="F38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F18" sqref="F18:Z55"/>
    </sheetView>
  </sheetViews>
  <sheetFormatPr defaultColWidth="9.109375" defaultRowHeight="13.2"/>
  <cols>
    <col min="1" max="1" width="6.5546875" style="1" customWidth="1"/>
    <col min="2" max="2" width="7.5546875" style="2" hidden="1" customWidth="1"/>
    <col min="3" max="3" width="0" style="2" hidden="1" customWidth="1"/>
    <col min="4" max="4" width="2.33203125" style="2" hidden="1" customWidth="1"/>
    <col min="5" max="5" width="9.109375" style="2" hidden="1" customWidth="1"/>
    <col min="6" max="6" width="4.5546875" style="2" customWidth="1"/>
    <col min="7" max="7" width="5.109375" style="2" customWidth="1"/>
    <col min="8" max="8" width="4.109375" style="2" customWidth="1"/>
    <col min="9" max="10" width="3.88671875" style="2" customWidth="1"/>
    <col min="11" max="12" width="4.109375" style="2" customWidth="1"/>
    <col min="13" max="13" width="4.6640625" style="2" customWidth="1"/>
    <col min="14" max="14" width="5" style="2" customWidth="1"/>
    <col min="15" max="15" width="4.109375" style="2" customWidth="1"/>
    <col min="16" max="17" width="4.44140625" style="2" customWidth="1"/>
    <col min="18" max="18" width="4.6640625" style="2" customWidth="1"/>
    <col min="19" max="20" width="4.44140625" style="2" customWidth="1"/>
    <col min="21" max="21" width="9.109375" style="2"/>
    <col min="22" max="23" width="4.109375" style="2" customWidth="1"/>
    <col min="24" max="24" width="5" style="2" customWidth="1"/>
    <col min="25" max="25" width="4.6640625" style="2" customWidth="1"/>
    <col min="26" max="27" width="4.5546875" style="2" customWidth="1"/>
    <col min="28" max="28" width="8" style="2" customWidth="1"/>
    <col min="29" max="29" width="9.5546875" style="1" customWidth="1"/>
    <col min="30" max="31" width="8" style="1" customWidth="1"/>
    <col min="32" max="32" width="5.6640625" style="2" customWidth="1"/>
    <col min="33" max="33" width="7.44140625" style="2" customWidth="1"/>
    <col min="34" max="16384" width="9.109375" style="2"/>
  </cols>
  <sheetData>
    <row r="1" spans="1:34" hidden="1">
      <c r="I1" s="3"/>
      <c r="J1" s="150" t="s">
        <v>0</v>
      </c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4" hidden="1">
      <c r="I2" s="150" t="s">
        <v>1</v>
      </c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4" hidden="1"/>
    <row r="4" spans="1:34" ht="15" hidden="1" customHeight="1">
      <c r="F4" s="131" t="s">
        <v>2</v>
      </c>
      <c r="G4" s="131"/>
      <c r="H4" s="131"/>
      <c r="I4" s="131"/>
      <c r="J4" s="131"/>
      <c r="K4" s="131"/>
      <c r="L4" s="135" t="s">
        <v>3</v>
      </c>
      <c r="M4" s="133"/>
    </row>
    <row r="5" spans="1:34" ht="12.75" hidden="1" customHeight="1">
      <c r="F5" s="131" t="s">
        <v>4</v>
      </c>
      <c r="G5" s="131"/>
      <c r="H5" s="131"/>
      <c r="I5" s="131"/>
      <c r="J5" s="131"/>
      <c r="K5" s="131"/>
      <c r="L5" s="135" t="s">
        <v>5</v>
      </c>
      <c r="M5" s="151"/>
      <c r="N5" s="151"/>
      <c r="O5" s="151"/>
      <c r="P5" s="151"/>
      <c r="Q5" s="133"/>
    </row>
    <row r="6" spans="1:34" ht="12.75" hidden="1" customHeight="1">
      <c r="F6" s="131" t="s">
        <v>6</v>
      </c>
      <c r="G6" s="131"/>
      <c r="H6" s="131"/>
      <c r="I6" s="131"/>
      <c r="J6" s="131"/>
      <c r="K6" s="131"/>
      <c r="L6" s="131"/>
      <c r="M6" s="131"/>
      <c r="N6" s="131"/>
      <c r="O6" s="147">
        <v>56592</v>
      </c>
      <c r="P6" s="148"/>
    </row>
    <row r="7" spans="1:34" ht="15" hidden="1" customHeight="1">
      <c r="F7" s="131" t="s">
        <v>7</v>
      </c>
      <c r="G7" s="131"/>
      <c r="H7" s="131"/>
      <c r="I7" s="131"/>
      <c r="J7" s="131"/>
      <c r="K7" s="131"/>
      <c r="L7" s="131"/>
      <c r="M7" s="131"/>
      <c r="N7" s="134"/>
      <c r="O7" s="4"/>
      <c r="P7" s="5"/>
      <c r="Q7" s="149" t="s">
        <v>8</v>
      </c>
      <c r="R7" s="140"/>
      <c r="S7" s="140"/>
      <c r="T7" s="140"/>
      <c r="U7" s="135"/>
      <c r="V7" s="133"/>
      <c r="W7" s="140" t="s">
        <v>9</v>
      </c>
      <c r="X7" s="140"/>
      <c r="Y7" s="140"/>
      <c r="Z7" s="140"/>
      <c r="AC7" s="145" t="s">
        <v>10</v>
      </c>
      <c r="AD7" s="145"/>
      <c r="AE7" s="145"/>
    </row>
    <row r="8" spans="1:34" hidden="1">
      <c r="F8" s="131" t="s"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4"/>
      <c r="U8" s="135">
        <v>118</v>
      </c>
      <c r="V8" s="133"/>
      <c r="W8" s="1" t="s">
        <v>12</v>
      </c>
      <c r="X8" s="1"/>
      <c r="Y8" s="1"/>
      <c r="Z8" s="1"/>
      <c r="AC8" s="146" t="s">
        <v>13</v>
      </c>
      <c r="AD8" s="146"/>
      <c r="AE8" s="6">
        <v>0.45600000000000002</v>
      </c>
    </row>
    <row r="9" spans="1:34" hidden="1">
      <c r="F9" s="131" t="s"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4"/>
      <c r="U9" s="135">
        <f>AF58</f>
        <v>180</v>
      </c>
      <c r="V9" s="133"/>
      <c r="W9" s="1" t="s">
        <v>12</v>
      </c>
      <c r="AC9" s="146" t="s">
        <v>15</v>
      </c>
      <c r="AD9" s="146"/>
      <c r="AE9" s="6">
        <v>0.33</v>
      </c>
    </row>
    <row r="10" spans="1:34" hidden="1">
      <c r="F10" s="140" t="s">
        <v>16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1">
        <f>AH58</f>
        <v>0</v>
      </c>
      <c r="V10" s="133"/>
      <c r="W10" s="1" t="s">
        <v>12</v>
      </c>
      <c r="AC10" s="142" t="s">
        <v>17</v>
      </c>
      <c r="AD10" s="142"/>
      <c r="AE10" s="7">
        <v>0.15</v>
      </c>
    </row>
    <row r="11" spans="1:34" hidden="1">
      <c r="F11" s="131" t="s">
        <v>18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2">
        <f>AB59</f>
        <v>0</v>
      </c>
      <c r="V11" s="133"/>
      <c r="W11" s="1" t="s">
        <v>12</v>
      </c>
      <c r="AC11" s="143" t="s">
        <v>19</v>
      </c>
      <c r="AD11" s="144"/>
      <c r="AE11" s="6">
        <v>2.8</v>
      </c>
    </row>
    <row r="12" spans="1:34" hidden="1">
      <c r="F12" s="8"/>
      <c r="G12" s="8"/>
      <c r="H12" s="8"/>
      <c r="I12" s="8"/>
      <c r="J12" s="8"/>
      <c r="K12" s="8"/>
      <c r="L12" s="8"/>
      <c r="M12" s="8"/>
      <c r="N12" s="131" t="s">
        <v>20</v>
      </c>
      <c r="O12" s="131"/>
      <c r="P12" s="131"/>
      <c r="Q12" s="131"/>
      <c r="R12" s="131"/>
      <c r="S12" s="131"/>
      <c r="T12" s="131"/>
      <c r="U12" s="132">
        <f>AB59</f>
        <v>0</v>
      </c>
      <c r="V12" s="133"/>
      <c r="W12" s="1" t="s">
        <v>12</v>
      </c>
    </row>
    <row r="13" spans="1:34" hidden="1">
      <c r="F13" s="8"/>
      <c r="G13" s="8"/>
      <c r="H13" s="8"/>
      <c r="I13" s="8"/>
      <c r="J13" s="8"/>
      <c r="K13" s="8"/>
      <c r="L13" s="8"/>
      <c r="M13" s="8"/>
      <c r="N13" s="131" t="s">
        <v>21</v>
      </c>
      <c r="O13" s="131"/>
      <c r="P13" s="131"/>
      <c r="Q13" s="131"/>
      <c r="R13" s="131"/>
      <c r="S13" s="131"/>
      <c r="T13" s="134"/>
      <c r="U13" s="135"/>
      <c r="V13" s="133"/>
      <c r="W13" s="1" t="s">
        <v>12</v>
      </c>
    </row>
    <row r="14" spans="1:34" ht="23.25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29" t="s">
        <v>22</v>
      </c>
      <c r="AD14" s="129" t="s">
        <v>23</v>
      </c>
      <c r="AE14" s="130" t="s">
        <v>24</v>
      </c>
      <c r="AF14" s="130" t="s">
        <v>25</v>
      </c>
      <c r="AG14" s="130" t="s">
        <v>26</v>
      </c>
      <c r="AH14" s="130" t="s">
        <v>27</v>
      </c>
    </row>
    <row r="15" spans="1:34">
      <c r="A15" s="117" t="s">
        <v>28</v>
      </c>
      <c r="B15" s="117" t="s">
        <v>29</v>
      </c>
      <c r="C15" s="117" t="s">
        <v>30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8"/>
      <c r="AC15" s="129"/>
      <c r="AD15" s="129"/>
      <c r="AE15" s="130"/>
      <c r="AF15" s="130"/>
      <c r="AG15" s="130"/>
      <c r="AH15" s="130"/>
    </row>
    <row r="16" spans="1:34" ht="25.5" customHeight="1">
      <c r="A16" s="117"/>
      <c r="B16" s="117"/>
      <c r="C16" s="117" t="s">
        <v>31</v>
      </c>
      <c r="D16" s="117"/>
      <c r="E16" s="117"/>
      <c r="F16" s="124" t="s">
        <v>32</v>
      </c>
      <c r="G16" s="124"/>
      <c r="H16" s="124"/>
      <c r="I16" s="125" t="s">
        <v>33</v>
      </c>
      <c r="J16" s="126"/>
      <c r="K16" s="127"/>
      <c r="L16" s="137" t="s">
        <v>34</v>
      </c>
      <c r="M16" s="138"/>
      <c r="N16" s="139"/>
      <c r="O16" s="125" t="s">
        <v>35</v>
      </c>
      <c r="P16" s="126"/>
      <c r="Q16" s="127"/>
      <c r="R16" s="124" t="s">
        <v>36</v>
      </c>
      <c r="S16" s="124"/>
      <c r="T16" s="124"/>
      <c r="U16" s="123" t="s">
        <v>37</v>
      </c>
      <c r="V16" s="124" t="s">
        <v>38</v>
      </c>
      <c r="W16" s="124"/>
      <c r="X16" s="124"/>
      <c r="Y16" s="125" t="s">
        <v>39</v>
      </c>
      <c r="Z16" s="126"/>
      <c r="AA16" s="127"/>
      <c r="AB16" s="128" t="s">
        <v>40</v>
      </c>
      <c r="AC16" s="129"/>
      <c r="AD16" s="129"/>
      <c r="AE16" s="130"/>
      <c r="AF16" s="130"/>
      <c r="AG16" s="130"/>
      <c r="AH16" s="130"/>
    </row>
    <row r="17" spans="1:34">
      <c r="A17" s="117"/>
      <c r="B17" s="117"/>
      <c r="C17" s="117"/>
      <c r="D17" s="117"/>
      <c r="E17" s="117"/>
      <c r="F17" s="9" t="s">
        <v>41</v>
      </c>
      <c r="G17" s="9" t="s">
        <v>42</v>
      </c>
      <c r="H17" s="9" t="s">
        <v>43</v>
      </c>
      <c r="I17" s="10" t="s">
        <v>41</v>
      </c>
      <c r="J17" s="9" t="s">
        <v>42</v>
      </c>
      <c r="K17" s="9" t="s">
        <v>43</v>
      </c>
      <c r="L17" s="10" t="s">
        <v>41</v>
      </c>
      <c r="M17" s="9" t="s">
        <v>42</v>
      </c>
      <c r="N17" s="9" t="s">
        <v>43</v>
      </c>
      <c r="O17" s="10" t="s">
        <v>41</v>
      </c>
      <c r="P17" s="9" t="s">
        <v>42</v>
      </c>
      <c r="Q17" s="9" t="s">
        <v>43</v>
      </c>
      <c r="R17" s="10" t="s">
        <v>41</v>
      </c>
      <c r="S17" s="9" t="s">
        <v>42</v>
      </c>
      <c r="T17" s="9" t="s">
        <v>43</v>
      </c>
      <c r="U17" s="123"/>
      <c r="V17" s="10" t="s">
        <v>41</v>
      </c>
      <c r="W17" s="9" t="s">
        <v>42</v>
      </c>
      <c r="X17" s="9" t="s">
        <v>43</v>
      </c>
      <c r="Y17" s="10" t="s">
        <v>41</v>
      </c>
      <c r="Z17" s="9" t="s">
        <v>42</v>
      </c>
      <c r="AA17" s="9" t="s">
        <v>43</v>
      </c>
      <c r="AB17" s="128"/>
      <c r="AC17" s="129"/>
      <c r="AD17" s="129"/>
      <c r="AE17" s="130"/>
      <c r="AF17" s="130"/>
      <c r="AG17" s="130"/>
      <c r="AH17" s="130"/>
    </row>
    <row r="18" spans="1:34">
      <c r="A18" s="11"/>
      <c r="B18" s="11"/>
      <c r="C18" s="12"/>
      <c r="D18" s="13"/>
      <c r="E18" s="11"/>
      <c r="F18" s="9"/>
      <c r="G18" s="9"/>
      <c r="H18" s="9"/>
      <c r="I18" s="10"/>
      <c r="J18" s="9"/>
      <c r="K18" s="9"/>
      <c r="L18" s="10"/>
      <c r="M18" s="9"/>
      <c r="N18" s="9"/>
      <c r="O18" s="10"/>
      <c r="P18" s="9"/>
      <c r="Q18" s="9"/>
      <c r="R18" s="10"/>
      <c r="S18" s="9"/>
      <c r="T18" s="9"/>
      <c r="U18" s="14"/>
      <c r="V18" s="10"/>
      <c r="W18" s="9"/>
      <c r="X18" s="9"/>
      <c r="Y18" s="10"/>
      <c r="Z18" s="9"/>
      <c r="AA18" s="9"/>
      <c r="AB18" s="15"/>
      <c r="AC18" s="16">
        <f>ЯНВАРЬ!L10</f>
        <v>7401</v>
      </c>
      <c r="AD18" s="17"/>
      <c r="AE18" s="18"/>
      <c r="AF18" s="19"/>
      <c r="AG18" s="19"/>
      <c r="AH18" s="19"/>
    </row>
    <row r="19" spans="1:34">
      <c r="A19" s="20">
        <v>24</v>
      </c>
      <c r="B19" s="20"/>
      <c r="C19" s="118"/>
      <c r="D19" s="120"/>
      <c r="E19" s="11"/>
      <c r="F19" s="9"/>
      <c r="G19" s="9"/>
      <c r="H19" s="9"/>
      <c r="I19" s="10"/>
      <c r="J19" s="10"/>
      <c r="K19" s="10"/>
      <c r="L19" s="9"/>
      <c r="M19" s="9"/>
      <c r="N19" s="9"/>
      <c r="O19" s="10"/>
      <c r="P19" s="10"/>
      <c r="Q19" s="10"/>
      <c r="R19" s="9"/>
      <c r="S19" s="9"/>
      <c r="T19" s="9"/>
      <c r="U19" s="14"/>
      <c r="V19" s="9"/>
      <c r="W19" s="9"/>
      <c r="X19" s="9"/>
      <c r="Y19" s="10"/>
      <c r="Z19" s="10"/>
      <c r="AA19" s="10"/>
      <c r="AB19" s="21">
        <f t="shared" ref="AB19:AB26" si="0">F19*0.456+G19*0.33+H19*0.15+I19*0.456+J19*0.33+K19*0.15+L19*0.456+M19*0.33+N19*0.15+O19*0.456+P19*0.33+Q19*0.15+R19*0.456+S19*0.33+T19*0.15+U19*0.15+V19*0.456+W19*0.33+X19*0.15+Y19*0.456+Z19*0.33+AA19*0.15</f>
        <v>0</v>
      </c>
      <c r="AC19" s="17">
        <f>SUM(AC18,AD18)</f>
        <v>7401</v>
      </c>
      <c r="AD19" s="17">
        <f>SUM(F19,I19,L19,O19,R19,V19,Y19)</f>
        <v>0</v>
      </c>
      <c r="AE19" s="18">
        <f>ЯНВАРЬ!C10</f>
        <v>35.984000000000044</v>
      </c>
      <c r="AF19" s="22">
        <v>80</v>
      </c>
      <c r="AG19" s="23">
        <f>AB19</f>
        <v>0</v>
      </c>
      <c r="AH19" s="18">
        <f>SUM(AE19+AF19-AG19)</f>
        <v>115.98400000000004</v>
      </c>
    </row>
    <row r="20" spans="1:34">
      <c r="A20" s="20">
        <v>25</v>
      </c>
      <c r="B20" s="20"/>
      <c r="C20" s="11"/>
      <c r="D20" s="11"/>
      <c r="E20" s="11"/>
      <c r="F20" s="9"/>
      <c r="G20" s="9"/>
      <c r="H20" s="9"/>
      <c r="I20" s="10"/>
      <c r="J20" s="10"/>
      <c r="K20" s="10"/>
      <c r="L20" s="9"/>
      <c r="M20" s="9"/>
      <c r="N20" s="9"/>
      <c r="O20" s="10"/>
      <c r="P20" s="10"/>
      <c r="Q20" s="10"/>
      <c r="R20" s="9"/>
      <c r="S20" s="9"/>
      <c r="T20" s="9"/>
      <c r="U20" s="93"/>
      <c r="V20" s="9"/>
      <c r="W20" s="9"/>
      <c r="X20" s="9"/>
      <c r="Y20" s="10"/>
      <c r="Z20" s="10"/>
      <c r="AA20" s="10"/>
      <c r="AB20" s="21">
        <f t="shared" si="0"/>
        <v>0</v>
      </c>
      <c r="AC20" s="17">
        <f t="shared" ref="AC20:AC58" si="1">SUM(AC19,AD19)</f>
        <v>7401</v>
      </c>
      <c r="AD20" s="17">
        <f>SUM(F20,I20,L20,O20,R20,V20,Y20)</f>
        <v>0</v>
      </c>
      <c r="AE20" s="18">
        <f t="shared" ref="AE20:AE58" si="2">AH19</f>
        <v>115.98400000000004</v>
      </c>
      <c r="AF20" s="22"/>
      <c r="AG20" s="23">
        <f>AB20</f>
        <v>0</v>
      </c>
      <c r="AH20" s="18">
        <f>SUM(AE20+AF20-AG20)</f>
        <v>115.98400000000004</v>
      </c>
    </row>
    <row r="21" spans="1:34">
      <c r="A21" s="20">
        <v>26</v>
      </c>
      <c r="B21" s="20"/>
      <c r="C21" s="11"/>
      <c r="D21" s="11"/>
      <c r="E21" s="11"/>
      <c r="F21" s="9"/>
      <c r="G21" s="9"/>
      <c r="H21" s="9"/>
      <c r="I21" s="10"/>
      <c r="J21" s="10"/>
      <c r="K21" s="10"/>
      <c r="L21" s="9"/>
      <c r="M21" s="9"/>
      <c r="N21" s="9"/>
      <c r="O21" s="10"/>
      <c r="P21" s="10"/>
      <c r="Q21" s="10"/>
      <c r="R21" s="9"/>
      <c r="S21" s="9"/>
      <c r="T21" s="9"/>
      <c r="U21" s="93"/>
      <c r="V21" s="9"/>
      <c r="W21" s="9"/>
      <c r="X21" s="9"/>
      <c r="Y21" s="10"/>
      <c r="Z21" s="10"/>
      <c r="AA21" s="10"/>
      <c r="AB21" s="21">
        <f t="shared" si="0"/>
        <v>0</v>
      </c>
      <c r="AC21" s="17">
        <f t="shared" si="1"/>
        <v>7401</v>
      </c>
      <c r="AD21" s="17">
        <f t="shared" ref="AD21:AD58" si="3">SUM(F21,I21,L21,O21,R21,V21,Y21)</f>
        <v>0</v>
      </c>
      <c r="AE21" s="18">
        <f t="shared" si="2"/>
        <v>115.98400000000004</v>
      </c>
      <c r="AF21" s="22"/>
      <c r="AG21" s="23">
        <f t="shared" ref="AG21:AG57" si="4">AB21</f>
        <v>0</v>
      </c>
      <c r="AH21" s="18">
        <f t="shared" ref="AH21:AH57" si="5">SUM(AE21+AF21-AG21)</f>
        <v>115.98400000000004</v>
      </c>
    </row>
    <row r="22" spans="1:34">
      <c r="A22" s="20">
        <v>27</v>
      </c>
      <c r="B22" s="20"/>
      <c r="C22" s="11"/>
      <c r="D22" s="11"/>
      <c r="E22" s="11"/>
      <c r="F22" s="9"/>
      <c r="G22" s="9"/>
      <c r="H22" s="9"/>
      <c r="I22" s="10"/>
      <c r="J22" s="10"/>
      <c r="K22" s="10"/>
      <c r="L22" s="9"/>
      <c r="M22" s="9"/>
      <c r="N22" s="9"/>
      <c r="O22" s="10"/>
      <c r="P22" s="10"/>
      <c r="Q22" s="10"/>
      <c r="R22" s="9"/>
      <c r="S22" s="9"/>
      <c r="T22" s="9"/>
      <c r="U22" s="93"/>
      <c r="V22" s="9"/>
      <c r="W22" s="9"/>
      <c r="X22" s="9"/>
      <c r="Y22" s="10"/>
      <c r="Z22" s="10"/>
      <c r="AA22" s="10"/>
      <c r="AB22" s="21">
        <f t="shared" si="0"/>
        <v>0</v>
      </c>
      <c r="AC22" s="17">
        <f t="shared" si="1"/>
        <v>7401</v>
      </c>
      <c r="AD22" s="17">
        <f t="shared" si="3"/>
        <v>0</v>
      </c>
      <c r="AE22" s="18">
        <f t="shared" si="2"/>
        <v>115.98400000000004</v>
      </c>
      <c r="AF22" s="22"/>
      <c r="AG22" s="23">
        <f t="shared" si="4"/>
        <v>0</v>
      </c>
      <c r="AH22" s="18">
        <f t="shared" si="5"/>
        <v>115.98400000000004</v>
      </c>
    </row>
    <row r="23" spans="1:34">
      <c r="A23" s="20">
        <v>28</v>
      </c>
      <c r="B23" s="20"/>
      <c r="C23" s="11"/>
      <c r="D23" s="11"/>
      <c r="E23" s="11"/>
      <c r="F23" s="9"/>
      <c r="G23" s="9"/>
      <c r="H23" s="9"/>
      <c r="I23" s="10"/>
      <c r="J23" s="10"/>
      <c r="K23" s="10"/>
      <c r="L23" s="9"/>
      <c r="M23" s="9"/>
      <c r="N23" s="9"/>
      <c r="O23" s="10"/>
      <c r="P23" s="10"/>
      <c r="Q23" s="10"/>
      <c r="R23" s="9"/>
      <c r="S23" s="9"/>
      <c r="T23" s="9"/>
      <c r="U23" s="93"/>
      <c r="V23" s="9"/>
      <c r="W23" s="9"/>
      <c r="X23" s="9"/>
      <c r="Y23" s="10"/>
      <c r="Z23" s="10"/>
      <c r="AA23" s="10"/>
      <c r="AB23" s="21">
        <f t="shared" si="0"/>
        <v>0</v>
      </c>
      <c r="AC23" s="17">
        <f t="shared" si="1"/>
        <v>7401</v>
      </c>
      <c r="AD23" s="17">
        <f t="shared" si="3"/>
        <v>0</v>
      </c>
      <c r="AE23" s="18">
        <f t="shared" si="2"/>
        <v>115.98400000000004</v>
      </c>
      <c r="AF23" s="22"/>
      <c r="AG23" s="23">
        <f t="shared" si="4"/>
        <v>0</v>
      </c>
      <c r="AH23" s="18">
        <f t="shared" si="5"/>
        <v>115.98400000000004</v>
      </c>
    </row>
    <row r="24" spans="1:34">
      <c r="A24" s="20">
        <v>29</v>
      </c>
      <c r="B24" s="20"/>
      <c r="C24" s="11"/>
      <c r="D24" s="11"/>
      <c r="E24" s="11"/>
      <c r="F24" s="9"/>
      <c r="G24" s="9"/>
      <c r="H24" s="9"/>
      <c r="I24" s="10"/>
      <c r="J24" s="10"/>
      <c r="K24" s="10"/>
      <c r="L24" s="9"/>
      <c r="M24" s="9"/>
      <c r="N24" s="9"/>
      <c r="O24" s="10"/>
      <c r="P24" s="10"/>
      <c r="Q24" s="10"/>
      <c r="R24" s="9"/>
      <c r="S24" s="9"/>
      <c r="T24" s="9"/>
      <c r="U24" s="93"/>
      <c r="V24" s="9"/>
      <c r="W24" s="9"/>
      <c r="X24" s="9"/>
      <c r="Y24" s="10"/>
      <c r="Z24" s="10"/>
      <c r="AA24" s="10"/>
      <c r="AB24" s="21">
        <f t="shared" si="0"/>
        <v>0</v>
      </c>
      <c r="AC24" s="17">
        <f t="shared" si="1"/>
        <v>7401</v>
      </c>
      <c r="AD24" s="17">
        <f t="shared" si="3"/>
        <v>0</v>
      </c>
      <c r="AE24" s="18">
        <f t="shared" si="2"/>
        <v>115.98400000000004</v>
      </c>
      <c r="AF24" s="22"/>
      <c r="AG24" s="23">
        <f t="shared" si="4"/>
        <v>0</v>
      </c>
      <c r="AH24" s="18">
        <f t="shared" si="5"/>
        <v>115.98400000000004</v>
      </c>
    </row>
    <row r="25" spans="1:34">
      <c r="A25" s="20">
        <v>30</v>
      </c>
      <c r="B25" s="20"/>
      <c r="C25" s="11"/>
      <c r="D25" s="11"/>
      <c r="E25" s="11"/>
      <c r="F25" s="9"/>
      <c r="G25" s="9"/>
      <c r="H25" s="9"/>
      <c r="I25" s="10"/>
      <c r="J25" s="10"/>
      <c r="K25" s="10"/>
      <c r="L25" s="9"/>
      <c r="M25" s="9"/>
      <c r="N25" s="9"/>
      <c r="O25" s="10"/>
      <c r="P25" s="10"/>
      <c r="Q25" s="10"/>
      <c r="R25" s="9"/>
      <c r="S25" s="9"/>
      <c r="T25" s="9"/>
      <c r="U25" s="93"/>
      <c r="V25" s="9"/>
      <c r="W25" s="9"/>
      <c r="X25" s="9"/>
      <c r="Y25" s="10"/>
      <c r="Z25" s="10"/>
      <c r="AA25" s="10"/>
      <c r="AB25" s="21">
        <f t="shared" si="0"/>
        <v>0</v>
      </c>
      <c r="AC25" s="17">
        <f t="shared" si="1"/>
        <v>7401</v>
      </c>
      <c r="AD25" s="17">
        <f t="shared" si="3"/>
        <v>0</v>
      </c>
      <c r="AE25" s="18">
        <f t="shared" si="2"/>
        <v>115.98400000000004</v>
      </c>
      <c r="AF25" s="22"/>
      <c r="AG25" s="23">
        <f t="shared" si="4"/>
        <v>0</v>
      </c>
      <c r="AH25" s="18">
        <f t="shared" si="5"/>
        <v>115.98400000000004</v>
      </c>
    </row>
    <row r="26" spans="1:34">
      <c r="A26" s="24">
        <v>31</v>
      </c>
      <c r="B26" s="20"/>
      <c r="C26" s="11"/>
      <c r="D26" s="11"/>
      <c r="E26" s="11"/>
      <c r="F26" s="9"/>
      <c r="G26" s="9"/>
      <c r="H26" s="9"/>
      <c r="I26" s="10"/>
      <c r="J26" s="10"/>
      <c r="K26" s="10"/>
      <c r="L26" s="9"/>
      <c r="M26" s="9"/>
      <c r="N26" s="9"/>
      <c r="O26" s="10"/>
      <c r="P26" s="10"/>
      <c r="Q26" s="10"/>
      <c r="R26" s="9"/>
      <c r="S26" s="9"/>
      <c r="T26" s="9"/>
      <c r="U26" s="93"/>
      <c r="V26" s="9"/>
      <c r="W26" s="9"/>
      <c r="X26" s="9"/>
      <c r="Y26" s="10"/>
      <c r="Z26" s="10"/>
      <c r="AA26" s="10"/>
      <c r="AB26" s="21">
        <f t="shared" si="0"/>
        <v>0</v>
      </c>
      <c r="AC26" s="17">
        <f t="shared" si="1"/>
        <v>7401</v>
      </c>
      <c r="AD26" s="17">
        <f t="shared" si="3"/>
        <v>0</v>
      </c>
      <c r="AE26" s="18">
        <f t="shared" si="2"/>
        <v>115.98400000000004</v>
      </c>
      <c r="AF26" s="22"/>
      <c r="AG26" s="23">
        <f t="shared" si="4"/>
        <v>0</v>
      </c>
      <c r="AH26" s="18">
        <f t="shared" si="5"/>
        <v>115.98400000000004</v>
      </c>
    </row>
    <row r="27" spans="1:34">
      <c r="A27" s="24">
        <v>1</v>
      </c>
      <c r="B27" s="20"/>
      <c r="C27" s="117"/>
      <c r="D27" s="117"/>
      <c r="E27" s="117"/>
      <c r="F27" s="9"/>
      <c r="G27" s="9"/>
      <c r="H27" s="9"/>
      <c r="I27" s="10"/>
      <c r="J27" s="10"/>
      <c r="K27" s="10"/>
      <c r="L27" s="9"/>
      <c r="M27" s="9"/>
      <c r="N27" s="9"/>
      <c r="O27" s="10"/>
      <c r="P27" s="10"/>
      <c r="Q27" s="10"/>
      <c r="R27" s="9"/>
      <c r="S27" s="9"/>
      <c r="T27" s="9"/>
      <c r="U27" s="93"/>
      <c r="V27" s="9"/>
      <c r="W27" s="9"/>
      <c r="X27" s="9"/>
      <c r="Y27" s="10"/>
      <c r="Z27" s="10"/>
      <c r="AA27" s="10"/>
      <c r="AB27" s="21">
        <f t="shared" ref="AB27:AB57" si="6">F27*0.478+G27*0.346+H27*0.158+I27*0.478+J27*0.346+K27*0.158+L27*0.478+M27*0.346+N27*0.158+O27*0.478+P27*0.346+Q27*0.158+R27*0.478+S27*0.346+T27*0.158+U27*0.158+V27*0.478+W27*0.346+X27*0.158+Y27*0.478+Z27*0.346+AA27*0.158</f>
        <v>0</v>
      </c>
      <c r="AC27" s="17">
        <f t="shared" si="1"/>
        <v>7401</v>
      </c>
      <c r="AD27" s="17">
        <f t="shared" si="3"/>
        <v>0</v>
      </c>
      <c r="AE27" s="18">
        <f t="shared" si="2"/>
        <v>115.98400000000004</v>
      </c>
      <c r="AF27" s="22"/>
      <c r="AG27" s="23">
        <f t="shared" si="4"/>
        <v>0</v>
      </c>
      <c r="AH27" s="18">
        <f t="shared" si="5"/>
        <v>115.98400000000004</v>
      </c>
    </row>
    <row r="28" spans="1:34">
      <c r="A28" s="24">
        <v>2</v>
      </c>
      <c r="B28" s="20"/>
      <c r="C28" s="117"/>
      <c r="D28" s="117"/>
      <c r="E28" s="117"/>
      <c r="F28" s="9"/>
      <c r="G28" s="9"/>
      <c r="H28" s="9"/>
      <c r="I28" s="10"/>
      <c r="J28" s="10"/>
      <c r="K28" s="10"/>
      <c r="L28" s="9"/>
      <c r="M28" s="9"/>
      <c r="N28" s="9"/>
      <c r="O28" s="10"/>
      <c r="P28" s="10"/>
      <c r="Q28" s="10"/>
      <c r="R28" s="9"/>
      <c r="S28" s="9"/>
      <c r="T28" s="9"/>
      <c r="U28" s="93"/>
      <c r="V28" s="9"/>
      <c r="W28" s="9"/>
      <c r="X28" s="9"/>
      <c r="Y28" s="10"/>
      <c r="Z28" s="10"/>
      <c r="AA28" s="10"/>
      <c r="AB28" s="21">
        <f t="shared" si="6"/>
        <v>0</v>
      </c>
      <c r="AC28" s="17">
        <f t="shared" si="1"/>
        <v>7401</v>
      </c>
      <c r="AD28" s="17">
        <f t="shared" si="3"/>
        <v>0</v>
      </c>
      <c r="AE28" s="18">
        <f t="shared" si="2"/>
        <v>115.98400000000004</v>
      </c>
      <c r="AF28" s="22"/>
      <c r="AG28" s="23">
        <f t="shared" si="4"/>
        <v>0</v>
      </c>
      <c r="AH28" s="18">
        <f t="shared" si="5"/>
        <v>115.98400000000004</v>
      </c>
    </row>
    <row r="29" spans="1:34">
      <c r="A29" s="24">
        <v>3</v>
      </c>
      <c r="B29" s="20"/>
      <c r="C29" s="117"/>
      <c r="D29" s="117"/>
      <c r="E29" s="117"/>
      <c r="F29" s="9"/>
      <c r="G29" s="9"/>
      <c r="H29" s="9"/>
      <c r="I29" s="10"/>
      <c r="J29" s="10"/>
      <c r="K29" s="10"/>
      <c r="L29" s="9"/>
      <c r="M29" s="9"/>
      <c r="N29" s="9"/>
      <c r="O29" s="10"/>
      <c r="P29" s="10"/>
      <c r="Q29" s="10"/>
      <c r="R29" s="9"/>
      <c r="S29" s="9"/>
      <c r="T29" s="9"/>
      <c r="U29" s="93"/>
      <c r="V29" s="9"/>
      <c r="W29" s="9"/>
      <c r="X29" s="9"/>
      <c r="Y29" s="10"/>
      <c r="Z29" s="10"/>
      <c r="AA29" s="10"/>
      <c r="AB29" s="21">
        <f t="shared" si="6"/>
        <v>0</v>
      </c>
      <c r="AC29" s="17">
        <f t="shared" si="1"/>
        <v>7401</v>
      </c>
      <c r="AD29" s="17">
        <f t="shared" si="3"/>
        <v>0</v>
      </c>
      <c r="AE29" s="18">
        <f t="shared" si="2"/>
        <v>115.98400000000004</v>
      </c>
      <c r="AF29" s="22"/>
      <c r="AG29" s="23">
        <f t="shared" si="4"/>
        <v>0</v>
      </c>
      <c r="AH29" s="18">
        <f t="shared" si="5"/>
        <v>115.98400000000004</v>
      </c>
    </row>
    <row r="30" spans="1:34">
      <c r="A30" s="24">
        <v>4</v>
      </c>
      <c r="B30" s="20"/>
      <c r="C30" s="117"/>
      <c r="D30" s="117"/>
      <c r="E30" s="117"/>
      <c r="F30" s="9"/>
      <c r="G30" s="9"/>
      <c r="H30" s="9"/>
      <c r="I30" s="10"/>
      <c r="J30" s="10"/>
      <c r="K30" s="10"/>
      <c r="L30" s="9"/>
      <c r="M30" s="9"/>
      <c r="N30" s="9"/>
      <c r="O30" s="10"/>
      <c r="P30" s="10"/>
      <c r="Q30" s="10"/>
      <c r="R30" s="9"/>
      <c r="S30" s="9"/>
      <c r="T30" s="9"/>
      <c r="U30" s="93"/>
      <c r="V30" s="9"/>
      <c r="W30" s="9"/>
      <c r="X30" s="9"/>
      <c r="Y30" s="10"/>
      <c r="Z30" s="10"/>
      <c r="AA30" s="10"/>
      <c r="AB30" s="21">
        <f t="shared" si="6"/>
        <v>0</v>
      </c>
      <c r="AC30" s="17">
        <f t="shared" si="1"/>
        <v>7401</v>
      </c>
      <c r="AD30" s="17">
        <f t="shared" si="3"/>
        <v>0</v>
      </c>
      <c r="AE30" s="18">
        <f t="shared" si="2"/>
        <v>115.98400000000004</v>
      </c>
      <c r="AF30" s="22"/>
      <c r="AG30" s="23">
        <f t="shared" si="4"/>
        <v>0</v>
      </c>
      <c r="AH30" s="18">
        <f t="shared" si="5"/>
        <v>115.98400000000004</v>
      </c>
    </row>
    <row r="31" spans="1:34">
      <c r="A31" s="24">
        <v>5</v>
      </c>
      <c r="B31" s="20"/>
      <c r="C31" s="118"/>
      <c r="D31" s="119"/>
      <c r="E31" s="120"/>
      <c r="F31" s="9"/>
      <c r="G31" s="9"/>
      <c r="H31" s="9"/>
      <c r="I31" s="10"/>
      <c r="J31" s="10"/>
      <c r="K31" s="10"/>
      <c r="L31" s="9"/>
      <c r="M31" s="9"/>
      <c r="N31" s="9"/>
      <c r="O31" s="10"/>
      <c r="P31" s="10"/>
      <c r="Q31" s="10"/>
      <c r="R31" s="9"/>
      <c r="S31" s="9"/>
      <c r="T31" s="9"/>
      <c r="U31" s="93"/>
      <c r="V31" s="9"/>
      <c r="W31" s="9"/>
      <c r="X31" s="9"/>
      <c r="Y31" s="10"/>
      <c r="Z31" s="10"/>
      <c r="AA31" s="10"/>
      <c r="AB31" s="21">
        <f t="shared" si="6"/>
        <v>0</v>
      </c>
      <c r="AC31" s="17">
        <f t="shared" si="1"/>
        <v>7401</v>
      </c>
      <c r="AD31" s="17">
        <f t="shared" si="3"/>
        <v>0</v>
      </c>
      <c r="AE31" s="18">
        <f t="shared" si="2"/>
        <v>115.98400000000004</v>
      </c>
      <c r="AF31" s="22"/>
      <c r="AG31" s="23">
        <f t="shared" si="4"/>
        <v>0</v>
      </c>
      <c r="AH31" s="18">
        <f t="shared" si="5"/>
        <v>115.98400000000004</v>
      </c>
    </row>
    <row r="32" spans="1:34">
      <c r="A32" s="24">
        <v>6</v>
      </c>
      <c r="B32" s="20"/>
      <c r="C32" s="117"/>
      <c r="D32" s="117"/>
      <c r="E32" s="117"/>
      <c r="F32" s="9"/>
      <c r="G32" s="9"/>
      <c r="H32" s="9"/>
      <c r="I32" s="10"/>
      <c r="J32" s="10"/>
      <c r="K32" s="10"/>
      <c r="L32" s="9"/>
      <c r="M32" s="9"/>
      <c r="N32" s="9"/>
      <c r="O32" s="10"/>
      <c r="P32" s="10"/>
      <c r="Q32" s="10"/>
      <c r="R32" s="9"/>
      <c r="S32" s="9"/>
      <c r="T32" s="9"/>
      <c r="U32" s="93"/>
      <c r="V32" s="9"/>
      <c r="W32" s="9"/>
      <c r="X32" s="9"/>
      <c r="Y32" s="10"/>
      <c r="Z32" s="10"/>
      <c r="AA32" s="10"/>
      <c r="AB32" s="21">
        <f t="shared" si="6"/>
        <v>0</v>
      </c>
      <c r="AC32" s="17">
        <f t="shared" si="1"/>
        <v>7401</v>
      </c>
      <c r="AD32" s="17">
        <f t="shared" si="3"/>
        <v>0</v>
      </c>
      <c r="AE32" s="18">
        <f t="shared" si="2"/>
        <v>115.98400000000004</v>
      </c>
      <c r="AF32" s="22"/>
      <c r="AG32" s="23">
        <f t="shared" si="4"/>
        <v>0</v>
      </c>
      <c r="AH32" s="18">
        <f t="shared" si="5"/>
        <v>115.98400000000004</v>
      </c>
    </row>
    <row r="33" spans="1:34">
      <c r="A33" s="24">
        <v>7</v>
      </c>
      <c r="B33" s="20"/>
      <c r="C33" s="117"/>
      <c r="D33" s="117"/>
      <c r="E33" s="117"/>
      <c r="F33" s="9"/>
      <c r="G33" s="9"/>
      <c r="H33" s="9"/>
      <c r="I33" s="10"/>
      <c r="J33" s="10"/>
      <c r="K33" s="10"/>
      <c r="L33" s="9"/>
      <c r="M33" s="9"/>
      <c r="N33" s="9"/>
      <c r="O33" s="10"/>
      <c r="P33" s="10"/>
      <c r="Q33" s="10"/>
      <c r="R33" s="9"/>
      <c r="S33" s="9"/>
      <c r="T33" s="9"/>
      <c r="U33" s="93"/>
      <c r="V33" s="9"/>
      <c r="W33" s="9"/>
      <c r="X33" s="9"/>
      <c r="Y33" s="10"/>
      <c r="Z33" s="10"/>
      <c r="AA33" s="10"/>
      <c r="AB33" s="21">
        <f t="shared" si="6"/>
        <v>0</v>
      </c>
      <c r="AC33" s="17">
        <f t="shared" si="1"/>
        <v>7401</v>
      </c>
      <c r="AD33" s="17">
        <f t="shared" si="3"/>
        <v>0</v>
      </c>
      <c r="AE33" s="18">
        <f t="shared" si="2"/>
        <v>115.98400000000004</v>
      </c>
      <c r="AF33" s="22"/>
      <c r="AG33" s="23">
        <f t="shared" si="4"/>
        <v>0</v>
      </c>
      <c r="AH33" s="18">
        <f t="shared" si="5"/>
        <v>115.98400000000004</v>
      </c>
    </row>
    <row r="34" spans="1:34">
      <c r="A34" s="24">
        <v>8</v>
      </c>
      <c r="B34" s="20"/>
      <c r="C34" s="117"/>
      <c r="D34" s="117"/>
      <c r="E34" s="117"/>
      <c r="F34" s="9"/>
      <c r="G34" s="9"/>
      <c r="H34" s="9"/>
      <c r="I34" s="10"/>
      <c r="J34" s="10"/>
      <c r="K34" s="10"/>
      <c r="L34" s="9"/>
      <c r="M34" s="9"/>
      <c r="N34" s="9"/>
      <c r="O34" s="10"/>
      <c r="P34" s="10"/>
      <c r="Q34" s="10"/>
      <c r="R34" s="9"/>
      <c r="S34" s="9"/>
      <c r="T34" s="9"/>
      <c r="U34" s="93"/>
      <c r="V34" s="9"/>
      <c r="W34" s="9"/>
      <c r="X34" s="9"/>
      <c r="Y34" s="10"/>
      <c r="Z34" s="10"/>
      <c r="AA34" s="10"/>
      <c r="AB34" s="21">
        <f t="shared" si="6"/>
        <v>0</v>
      </c>
      <c r="AC34" s="17">
        <f t="shared" si="1"/>
        <v>7401</v>
      </c>
      <c r="AD34" s="17">
        <f t="shared" si="3"/>
        <v>0</v>
      </c>
      <c r="AE34" s="18">
        <f t="shared" si="2"/>
        <v>115.98400000000004</v>
      </c>
      <c r="AF34" s="22"/>
      <c r="AG34" s="23">
        <f t="shared" si="4"/>
        <v>0</v>
      </c>
      <c r="AH34" s="18">
        <f t="shared" si="5"/>
        <v>115.98400000000004</v>
      </c>
    </row>
    <row r="35" spans="1:34">
      <c r="A35" s="24">
        <v>9</v>
      </c>
      <c r="B35" s="20"/>
      <c r="C35" s="117"/>
      <c r="D35" s="117"/>
      <c r="E35" s="117"/>
      <c r="F35" s="9"/>
      <c r="G35" s="9"/>
      <c r="H35" s="9"/>
      <c r="I35" s="10"/>
      <c r="J35" s="10"/>
      <c r="K35" s="10"/>
      <c r="L35" s="9"/>
      <c r="M35" s="9"/>
      <c r="N35" s="9"/>
      <c r="O35" s="10"/>
      <c r="P35" s="10"/>
      <c r="Q35" s="10"/>
      <c r="R35" s="9"/>
      <c r="S35" s="9"/>
      <c r="T35" s="9"/>
      <c r="U35" s="93"/>
      <c r="V35" s="9"/>
      <c r="W35" s="9"/>
      <c r="X35" s="9"/>
      <c r="Y35" s="10"/>
      <c r="Z35" s="10"/>
      <c r="AA35" s="10"/>
      <c r="AB35" s="21">
        <f t="shared" si="6"/>
        <v>0</v>
      </c>
      <c r="AC35" s="17">
        <f t="shared" si="1"/>
        <v>7401</v>
      </c>
      <c r="AD35" s="17">
        <f t="shared" si="3"/>
        <v>0</v>
      </c>
      <c r="AE35" s="18">
        <f t="shared" si="2"/>
        <v>115.98400000000004</v>
      </c>
      <c r="AF35" s="22"/>
      <c r="AG35" s="23">
        <f t="shared" si="4"/>
        <v>0</v>
      </c>
      <c r="AH35" s="18">
        <f t="shared" si="5"/>
        <v>115.98400000000004</v>
      </c>
    </row>
    <row r="36" spans="1:34">
      <c r="A36" s="24">
        <v>10</v>
      </c>
      <c r="B36" s="20"/>
      <c r="C36" s="117"/>
      <c r="D36" s="117"/>
      <c r="E36" s="117"/>
      <c r="F36" s="9"/>
      <c r="G36" s="9"/>
      <c r="H36" s="9"/>
      <c r="I36" s="10"/>
      <c r="J36" s="10"/>
      <c r="K36" s="10"/>
      <c r="L36" s="9"/>
      <c r="M36" s="9"/>
      <c r="N36" s="9"/>
      <c r="O36" s="10"/>
      <c r="P36" s="10"/>
      <c r="Q36" s="10"/>
      <c r="R36" s="9"/>
      <c r="S36" s="9"/>
      <c r="T36" s="9"/>
      <c r="U36" s="93"/>
      <c r="V36" s="9"/>
      <c r="W36" s="9"/>
      <c r="X36" s="9"/>
      <c r="Y36" s="10"/>
      <c r="Z36" s="10"/>
      <c r="AA36" s="10"/>
      <c r="AB36" s="21">
        <f t="shared" si="6"/>
        <v>0</v>
      </c>
      <c r="AC36" s="17">
        <f t="shared" si="1"/>
        <v>7401</v>
      </c>
      <c r="AD36" s="17">
        <f t="shared" si="3"/>
        <v>0</v>
      </c>
      <c r="AE36" s="18">
        <f t="shared" si="2"/>
        <v>115.98400000000004</v>
      </c>
      <c r="AF36" s="22"/>
      <c r="AG36" s="23">
        <f t="shared" si="4"/>
        <v>0</v>
      </c>
      <c r="AH36" s="18">
        <f t="shared" si="5"/>
        <v>115.98400000000004</v>
      </c>
    </row>
    <row r="37" spans="1:34">
      <c r="A37" s="24">
        <v>11</v>
      </c>
      <c r="B37" s="20"/>
      <c r="C37" s="117"/>
      <c r="D37" s="117"/>
      <c r="E37" s="117"/>
      <c r="F37" s="9"/>
      <c r="G37" s="9"/>
      <c r="H37" s="9"/>
      <c r="I37" s="10"/>
      <c r="J37" s="10"/>
      <c r="K37" s="10"/>
      <c r="L37" s="9"/>
      <c r="M37" s="9"/>
      <c r="N37" s="9"/>
      <c r="O37" s="10"/>
      <c r="P37" s="10"/>
      <c r="Q37" s="10"/>
      <c r="R37" s="9"/>
      <c r="S37" s="9"/>
      <c r="T37" s="9"/>
      <c r="U37" s="93"/>
      <c r="V37" s="9"/>
      <c r="W37" s="9"/>
      <c r="X37" s="9"/>
      <c r="Y37" s="10"/>
      <c r="Z37" s="10"/>
      <c r="AA37" s="10"/>
      <c r="AB37" s="21">
        <f t="shared" si="6"/>
        <v>0</v>
      </c>
      <c r="AC37" s="17">
        <f t="shared" si="1"/>
        <v>7401</v>
      </c>
      <c r="AD37" s="17">
        <f t="shared" si="3"/>
        <v>0</v>
      </c>
      <c r="AE37" s="18">
        <f t="shared" si="2"/>
        <v>115.98400000000004</v>
      </c>
      <c r="AF37" s="22">
        <v>60</v>
      </c>
      <c r="AG37" s="23">
        <f t="shared" si="4"/>
        <v>0</v>
      </c>
      <c r="AH37" s="18">
        <f t="shared" si="5"/>
        <v>175.98400000000004</v>
      </c>
    </row>
    <row r="38" spans="1:34">
      <c r="A38" s="24">
        <v>12</v>
      </c>
      <c r="B38" s="20"/>
      <c r="C38" s="117"/>
      <c r="D38" s="117"/>
      <c r="E38" s="117"/>
      <c r="F38" s="9"/>
      <c r="G38" s="9"/>
      <c r="H38" s="9"/>
      <c r="I38" s="10"/>
      <c r="J38" s="10"/>
      <c r="K38" s="10"/>
      <c r="L38" s="9"/>
      <c r="M38" s="9"/>
      <c r="N38" s="9"/>
      <c r="O38" s="10"/>
      <c r="P38" s="10"/>
      <c r="Q38" s="10"/>
      <c r="R38" s="9"/>
      <c r="S38" s="9"/>
      <c r="T38" s="9"/>
      <c r="U38" s="93"/>
      <c r="V38" s="9"/>
      <c r="W38" s="9"/>
      <c r="X38" s="9"/>
      <c r="Y38" s="10"/>
      <c r="Z38" s="10"/>
      <c r="AA38" s="10"/>
      <c r="AB38" s="21">
        <f t="shared" si="6"/>
        <v>0</v>
      </c>
      <c r="AC38" s="17">
        <f t="shared" si="1"/>
        <v>7401</v>
      </c>
      <c r="AD38" s="17">
        <f t="shared" si="3"/>
        <v>0</v>
      </c>
      <c r="AE38" s="18">
        <f t="shared" si="2"/>
        <v>175.98400000000004</v>
      </c>
      <c r="AF38" s="22"/>
      <c r="AG38" s="23">
        <f t="shared" si="4"/>
        <v>0</v>
      </c>
      <c r="AH38" s="18">
        <f t="shared" si="5"/>
        <v>175.98400000000004</v>
      </c>
    </row>
    <row r="39" spans="1:34">
      <c r="A39" s="24">
        <v>13</v>
      </c>
      <c r="B39" s="20"/>
      <c r="C39" s="117"/>
      <c r="D39" s="117"/>
      <c r="E39" s="117"/>
      <c r="F39" s="9"/>
      <c r="G39" s="9"/>
      <c r="H39" s="9"/>
      <c r="I39" s="10"/>
      <c r="J39" s="10"/>
      <c r="K39" s="10"/>
      <c r="L39" s="9"/>
      <c r="M39" s="9"/>
      <c r="N39" s="9"/>
      <c r="O39" s="10"/>
      <c r="P39" s="10"/>
      <c r="Q39" s="10"/>
      <c r="R39" s="9"/>
      <c r="S39" s="9"/>
      <c r="T39" s="9"/>
      <c r="U39" s="93"/>
      <c r="V39" s="9"/>
      <c r="W39" s="9"/>
      <c r="X39" s="9"/>
      <c r="Y39" s="10"/>
      <c r="Z39" s="10"/>
      <c r="AA39" s="10"/>
      <c r="AB39" s="21">
        <f t="shared" si="6"/>
        <v>0</v>
      </c>
      <c r="AC39" s="17">
        <f t="shared" si="1"/>
        <v>7401</v>
      </c>
      <c r="AD39" s="17">
        <f t="shared" si="3"/>
        <v>0</v>
      </c>
      <c r="AE39" s="18">
        <f t="shared" si="2"/>
        <v>175.98400000000004</v>
      </c>
      <c r="AF39" s="22"/>
      <c r="AG39" s="23">
        <f t="shared" si="4"/>
        <v>0</v>
      </c>
      <c r="AH39" s="18">
        <f t="shared" si="5"/>
        <v>175.98400000000004</v>
      </c>
    </row>
    <row r="40" spans="1:34">
      <c r="A40" s="24">
        <v>14</v>
      </c>
      <c r="B40" s="20"/>
      <c r="C40" s="11"/>
      <c r="D40" s="11"/>
      <c r="E40" s="11"/>
      <c r="F40" s="9"/>
      <c r="G40" s="9"/>
      <c r="H40" s="9"/>
      <c r="I40" s="10"/>
      <c r="J40" s="10"/>
      <c r="K40" s="10"/>
      <c r="L40" s="9"/>
      <c r="M40" s="9"/>
      <c r="N40" s="9"/>
      <c r="O40" s="10"/>
      <c r="P40" s="10"/>
      <c r="Q40" s="10"/>
      <c r="R40" s="9"/>
      <c r="S40" s="9"/>
      <c r="T40" s="9"/>
      <c r="U40" s="93"/>
      <c r="V40" s="9"/>
      <c r="W40" s="9"/>
      <c r="X40" s="9"/>
      <c r="Y40" s="10"/>
      <c r="Z40" s="10"/>
      <c r="AA40" s="10"/>
      <c r="AB40" s="21">
        <f t="shared" si="6"/>
        <v>0</v>
      </c>
      <c r="AC40" s="17">
        <f t="shared" si="1"/>
        <v>7401</v>
      </c>
      <c r="AD40" s="17">
        <f t="shared" si="3"/>
        <v>0</v>
      </c>
      <c r="AE40" s="18">
        <f t="shared" si="2"/>
        <v>175.98400000000004</v>
      </c>
      <c r="AF40" s="22"/>
      <c r="AG40" s="23">
        <f t="shared" si="4"/>
        <v>0</v>
      </c>
      <c r="AH40" s="18">
        <f t="shared" si="5"/>
        <v>175.98400000000004</v>
      </c>
    </row>
    <row r="41" spans="1:34">
      <c r="A41" s="24">
        <v>15</v>
      </c>
      <c r="B41" s="20"/>
      <c r="C41" s="11"/>
      <c r="D41" s="11"/>
      <c r="E41" s="11"/>
      <c r="F41" s="9"/>
      <c r="G41" s="9"/>
      <c r="H41" s="9"/>
      <c r="I41" s="10"/>
      <c r="J41" s="10"/>
      <c r="K41" s="10"/>
      <c r="L41" s="9"/>
      <c r="M41" s="9"/>
      <c r="N41" s="9"/>
      <c r="O41" s="10"/>
      <c r="P41" s="10"/>
      <c r="Q41" s="10"/>
      <c r="R41" s="9"/>
      <c r="S41" s="9"/>
      <c r="T41" s="9"/>
      <c r="U41" s="93"/>
      <c r="V41" s="9"/>
      <c r="W41" s="9"/>
      <c r="X41" s="9"/>
      <c r="Y41" s="10"/>
      <c r="Z41" s="10"/>
      <c r="AA41" s="10"/>
      <c r="AB41" s="21">
        <f t="shared" si="6"/>
        <v>0</v>
      </c>
      <c r="AC41" s="17">
        <f t="shared" si="1"/>
        <v>7401</v>
      </c>
      <c r="AD41" s="17">
        <f t="shared" si="3"/>
        <v>0</v>
      </c>
      <c r="AE41" s="18">
        <f t="shared" si="2"/>
        <v>175.98400000000004</v>
      </c>
      <c r="AF41" s="22"/>
      <c r="AG41" s="23">
        <f t="shared" si="4"/>
        <v>0</v>
      </c>
      <c r="AH41" s="18">
        <f t="shared" si="5"/>
        <v>175.98400000000004</v>
      </c>
    </row>
    <row r="42" spans="1:34">
      <c r="A42" s="24">
        <v>16</v>
      </c>
      <c r="B42" s="20"/>
      <c r="C42" s="11"/>
      <c r="D42" s="11"/>
      <c r="E42" s="11"/>
      <c r="F42" s="9"/>
      <c r="G42" s="9"/>
      <c r="H42" s="9"/>
      <c r="I42" s="10"/>
      <c r="J42" s="10"/>
      <c r="K42" s="10"/>
      <c r="L42" s="9"/>
      <c r="M42" s="9"/>
      <c r="N42" s="9"/>
      <c r="O42" s="10"/>
      <c r="P42" s="10"/>
      <c r="Q42" s="10"/>
      <c r="R42" s="9"/>
      <c r="S42" s="9"/>
      <c r="T42" s="9"/>
      <c r="U42" s="14"/>
      <c r="V42" s="9"/>
      <c r="W42" s="9"/>
      <c r="X42" s="9"/>
      <c r="Y42" s="10"/>
      <c r="Z42" s="10"/>
      <c r="AA42" s="10"/>
      <c r="AB42" s="21">
        <f t="shared" si="6"/>
        <v>0</v>
      </c>
      <c r="AC42" s="17">
        <f t="shared" si="1"/>
        <v>7401</v>
      </c>
      <c r="AD42" s="17">
        <f t="shared" si="3"/>
        <v>0</v>
      </c>
      <c r="AE42" s="18">
        <f t="shared" si="2"/>
        <v>175.98400000000004</v>
      </c>
      <c r="AF42" s="22"/>
      <c r="AG42" s="23">
        <f t="shared" si="4"/>
        <v>0</v>
      </c>
      <c r="AH42" s="18">
        <f t="shared" si="5"/>
        <v>175.98400000000004</v>
      </c>
    </row>
    <row r="43" spans="1:34">
      <c r="A43" s="24">
        <v>17</v>
      </c>
      <c r="B43" s="20"/>
      <c r="C43" s="11"/>
      <c r="D43" s="11"/>
      <c r="E43" s="11"/>
      <c r="F43" s="9"/>
      <c r="G43" s="9"/>
      <c r="H43" s="9"/>
      <c r="I43" s="10"/>
      <c r="J43" s="10"/>
      <c r="K43" s="10"/>
      <c r="L43" s="9"/>
      <c r="M43" s="9"/>
      <c r="N43" s="9"/>
      <c r="O43" s="10"/>
      <c r="P43" s="10"/>
      <c r="Q43" s="10"/>
      <c r="R43" s="9"/>
      <c r="S43" s="9"/>
      <c r="T43" s="9"/>
      <c r="U43" s="14"/>
      <c r="V43" s="9"/>
      <c r="W43" s="9"/>
      <c r="X43" s="9"/>
      <c r="Y43" s="10"/>
      <c r="Z43" s="10"/>
      <c r="AA43" s="10"/>
      <c r="AB43" s="21">
        <f t="shared" si="6"/>
        <v>0</v>
      </c>
      <c r="AC43" s="17">
        <f t="shared" si="1"/>
        <v>7401</v>
      </c>
      <c r="AD43" s="17">
        <f t="shared" si="3"/>
        <v>0</v>
      </c>
      <c r="AE43" s="18">
        <f t="shared" si="2"/>
        <v>175.98400000000004</v>
      </c>
      <c r="AF43" s="22"/>
      <c r="AG43" s="23">
        <f t="shared" si="4"/>
        <v>0</v>
      </c>
      <c r="AH43" s="18">
        <f t="shared" si="5"/>
        <v>175.98400000000004</v>
      </c>
    </row>
    <row r="44" spans="1:34">
      <c r="A44" s="24">
        <v>18</v>
      </c>
      <c r="B44" s="20"/>
      <c r="C44" s="117"/>
      <c r="D44" s="117"/>
      <c r="E44" s="117"/>
      <c r="F44" s="9"/>
      <c r="G44" s="9"/>
      <c r="H44" s="9"/>
      <c r="I44" s="10"/>
      <c r="J44" s="10"/>
      <c r="K44" s="10"/>
      <c r="L44" s="9"/>
      <c r="M44" s="9"/>
      <c r="N44" s="9"/>
      <c r="O44" s="10"/>
      <c r="P44" s="10"/>
      <c r="Q44" s="10"/>
      <c r="R44" s="9"/>
      <c r="S44" s="9"/>
      <c r="T44" s="9"/>
      <c r="U44" s="14"/>
      <c r="V44" s="9"/>
      <c r="W44" s="9"/>
      <c r="X44" s="9"/>
      <c r="Y44" s="10"/>
      <c r="Z44" s="10"/>
      <c r="AA44" s="10"/>
      <c r="AB44" s="21">
        <f t="shared" si="6"/>
        <v>0</v>
      </c>
      <c r="AC44" s="17">
        <f t="shared" si="1"/>
        <v>7401</v>
      </c>
      <c r="AD44" s="17">
        <f t="shared" si="3"/>
        <v>0</v>
      </c>
      <c r="AE44" s="18">
        <f t="shared" si="2"/>
        <v>175.98400000000004</v>
      </c>
      <c r="AF44" s="22"/>
      <c r="AG44" s="23">
        <f t="shared" si="4"/>
        <v>0</v>
      </c>
      <c r="AH44" s="18">
        <f t="shared" si="5"/>
        <v>175.98400000000004</v>
      </c>
    </row>
    <row r="45" spans="1:34">
      <c r="A45" s="24">
        <v>19</v>
      </c>
      <c r="B45" s="20"/>
      <c r="C45" s="117"/>
      <c r="D45" s="117"/>
      <c r="E45" s="117"/>
      <c r="F45" s="9"/>
      <c r="G45" s="9"/>
      <c r="H45" s="9"/>
      <c r="I45" s="10"/>
      <c r="J45" s="10"/>
      <c r="K45" s="10"/>
      <c r="L45" s="9"/>
      <c r="M45" s="9"/>
      <c r="N45" s="9"/>
      <c r="O45" s="10"/>
      <c r="P45" s="10"/>
      <c r="Q45" s="10"/>
      <c r="R45" s="9"/>
      <c r="S45" s="9"/>
      <c r="T45" s="9"/>
      <c r="U45" s="14"/>
      <c r="V45" s="9"/>
      <c r="W45" s="9"/>
      <c r="X45" s="9"/>
      <c r="Y45" s="10"/>
      <c r="Z45" s="10"/>
      <c r="AA45" s="10"/>
      <c r="AB45" s="21">
        <f t="shared" si="6"/>
        <v>0</v>
      </c>
      <c r="AC45" s="17">
        <f t="shared" si="1"/>
        <v>7401</v>
      </c>
      <c r="AD45" s="17">
        <f t="shared" si="3"/>
        <v>0</v>
      </c>
      <c r="AE45" s="18">
        <f t="shared" si="2"/>
        <v>175.98400000000004</v>
      </c>
      <c r="AF45" s="22"/>
      <c r="AG45" s="23">
        <f t="shared" si="4"/>
        <v>0</v>
      </c>
      <c r="AH45" s="18">
        <f t="shared" si="5"/>
        <v>175.98400000000004</v>
      </c>
    </row>
    <row r="46" spans="1:34">
      <c r="A46" s="24">
        <v>20</v>
      </c>
      <c r="B46" s="20"/>
      <c r="C46" s="117"/>
      <c r="D46" s="117"/>
      <c r="E46" s="117"/>
      <c r="F46" s="9"/>
      <c r="G46" s="9"/>
      <c r="H46" s="9"/>
      <c r="I46" s="10"/>
      <c r="J46" s="10"/>
      <c r="K46" s="10"/>
      <c r="L46" s="9"/>
      <c r="M46" s="9"/>
      <c r="N46" s="9"/>
      <c r="O46" s="10"/>
      <c r="P46" s="10"/>
      <c r="Q46" s="10"/>
      <c r="R46" s="9"/>
      <c r="S46" s="9"/>
      <c r="T46" s="9"/>
      <c r="U46" s="14"/>
      <c r="V46" s="9"/>
      <c r="W46" s="9"/>
      <c r="X46" s="9"/>
      <c r="Y46" s="10"/>
      <c r="Z46" s="10"/>
      <c r="AA46" s="10"/>
      <c r="AB46" s="21">
        <f t="shared" si="6"/>
        <v>0</v>
      </c>
      <c r="AC46" s="17">
        <f t="shared" si="1"/>
        <v>7401</v>
      </c>
      <c r="AD46" s="17">
        <f t="shared" si="3"/>
        <v>0</v>
      </c>
      <c r="AE46" s="18">
        <f t="shared" si="2"/>
        <v>175.98400000000004</v>
      </c>
      <c r="AF46" s="22"/>
      <c r="AG46" s="23">
        <f t="shared" si="4"/>
        <v>0</v>
      </c>
      <c r="AH46" s="18">
        <f t="shared" si="5"/>
        <v>175.98400000000004</v>
      </c>
    </row>
    <row r="47" spans="1:34">
      <c r="A47" s="24">
        <v>21</v>
      </c>
      <c r="B47" s="20"/>
      <c r="C47" s="12"/>
      <c r="D47" s="25"/>
      <c r="E47" s="13"/>
      <c r="F47" s="9"/>
      <c r="G47" s="9"/>
      <c r="H47" s="9"/>
      <c r="I47" s="10"/>
      <c r="J47" s="10"/>
      <c r="K47" s="10"/>
      <c r="L47" s="9"/>
      <c r="M47" s="9"/>
      <c r="N47" s="9"/>
      <c r="O47" s="10"/>
      <c r="P47" s="10"/>
      <c r="Q47" s="10"/>
      <c r="R47" s="9"/>
      <c r="S47" s="9"/>
      <c r="T47" s="9"/>
      <c r="U47" s="14"/>
      <c r="V47" s="9"/>
      <c r="W47" s="9"/>
      <c r="X47" s="9"/>
      <c r="Y47" s="10"/>
      <c r="Z47" s="10"/>
      <c r="AA47" s="10"/>
      <c r="AB47" s="21">
        <f t="shared" si="6"/>
        <v>0</v>
      </c>
      <c r="AC47" s="17">
        <f t="shared" si="1"/>
        <v>7401</v>
      </c>
      <c r="AD47" s="17">
        <f t="shared" si="3"/>
        <v>0</v>
      </c>
      <c r="AE47" s="18">
        <f t="shared" si="2"/>
        <v>175.98400000000004</v>
      </c>
      <c r="AF47" s="22"/>
      <c r="AG47" s="23">
        <f t="shared" si="4"/>
        <v>0</v>
      </c>
      <c r="AH47" s="18">
        <f t="shared" si="5"/>
        <v>175.98400000000004</v>
      </c>
    </row>
    <row r="48" spans="1:34">
      <c r="A48" s="24">
        <v>22</v>
      </c>
      <c r="B48" s="20"/>
      <c r="C48" s="12"/>
      <c r="D48" s="25"/>
      <c r="E48" s="13"/>
      <c r="F48" s="9"/>
      <c r="G48" s="9"/>
      <c r="H48" s="9"/>
      <c r="I48" s="10"/>
      <c r="J48" s="10"/>
      <c r="K48" s="10"/>
      <c r="L48" s="9"/>
      <c r="M48" s="9"/>
      <c r="N48" s="9"/>
      <c r="O48" s="10"/>
      <c r="P48" s="10"/>
      <c r="Q48" s="10"/>
      <c r="R48" s="9"/>
      <c r="S48" s="9"/>
      <c r="T48" s="9"/>
      <c r="U48" s="14"/>
      <c r="V48" s="9"/>
      <c r="W48" s="9"/>
      <c r="X48" s="9"/>
      <c r="Y48" s="10"/>
      <c r="Z48" s="10"/>
      <c r="AA48" s="10"/>
      <c r="AB48" s="21">
        <f t="shared" si="6"/>
        <v>0</v>
      </c>
      <c r="AC48" s="17">
        <f t="shared" si="1"/>
        <v>7401</v>
      </c>
      <c r="AD48" s="17">
        <f t="shared" si="3"/>
        <v>0</v>
      </c>
      <c r="AE48" s="18">
        <f t="shared" si="2"/>
        <v>175.98400000000004</v>
      </c>
      <c r="AF48" s="22">
        <v>40</v>
      </c>
      <c r="AG48" s="23">
        <f t="shared" si="4"/>
        <v>0</v>
      </c>
      <c r="AH48" s="18">
        <f t="shared" si="5"/>
        <v>215.98400000000004</v>
      </c>
    </row>
    <row r="49" spans="1:34">
      <c r="A49" s="24">
        <v>23</v>
      </c>
      <c r="B49" s="20"/>
      <c r="C49" s="12"/>
      <c r="D49" s="25"/>
      <c r="E49" s="13"/>
      <c r="F49" s="9"/>
      <c r="G49" s="9"/>
      <c r="H49" s="9"/>
      <c r="I49" s="10"/>
      <c r="J49" s="10"/>
      <c r="K49" s="10"/>
      <c r="L49" s="9"/>
      <c r="M49" s="9"/>
      <c r="N49" s="9"/>
      <c r="O49" s="10"/>
      <c r="P49" s="10"/>
      <c r="Q49" s="10"/>
      <c r="R49" s="9"/>
      <c r="S49" s="9"/>
      <c r="T49" s="9"/>
      <c r="U49" s="14"/>
      <c r="V49" s="9"/>
      <c r="W49" s="9"/>
      <c r="X49" s="9"/>
      <c r="Y49" s="10"/>
      <c r="Z49" s="10"/>
      <c r="AA49" s="10"/>
      <c r="AB49" s="21">
        <f t="shared" si="6"/>
        <v>0</v>
      </c>
      <c r="AC49" s="17">
        <f t="shared" si="1"/>
        <v>7401</v>
      </c>
      <c r="AD49" s="17">
        <f t="shared" si="3"/>
        <v>0</v>
      </c>
      <c r="AE49" s="18">
        <f t="shared" si="2"/>
        <v>215.98400000000004</v>
      </c>
      <c r="AF49" s="22"/>
      <c r="AG49" s="23">
        <f t="shared" si="4"/>
        <v>0</v>
      </c>
      <c r="AH49" s="18">
        <f t="shared" si="5"/>
        <v>215.98400000000004</v>
      </c>
    </row>
    <row r="50" spans="1:34">
      <c r="A50" s="24">
        <v>24</v>
      </c>
      <c r="B50" s="20"/>
      <c r="C50" s="12"/>
      <c r="D50" s="25"/>
      <c r="E50" s="13"/>
      <c r="F50" s="9"/>
      <c r="G50" s="9"/>
      <c r="H50" s="9"/>
      <c r="I50" s="10"/>
      <c r="J50" s="10"/>
      <c r="K50" s="10"/>
      <c r="L50" s="9"/>
      <c r="M50" s="9"/>
      <c r="N50" s="9"/>
      <c r="O50" s="10"/>
      <c r="P50" s="10"/>
      <c r="Q50" s="10"/>
      <c r="R50" s="9"/>
      <c r="S50" s="9"/>
      <c r="T50" s="9"/>
      <c r="U50" s="14"/>
      <c r="V50" s="9"/>
      <c r="W50" s="9"/>
      <c r="X50" s="9"/>
      <c r="Y50" s="10"/>
      <c r="Z50" s="10"/>
      <c r="AA50" s="10"/>
      <c r="AB50" s="21">
        <f t="shared" si="6"/>
        <v>0</v>
      </c>
      <c r="AC50" s="17">
        <f t="shared" si="1"/>
        <v>7401</v>
      </c>
      <c r="AD50" s="17">
        <f t="shared" si="3"/>
        <v>0</v>
      </c>
      <c r="AE50" s="18">
        <f t="shared" si="2"/>
        <v>215.98400000000004</v>
      </c>
      <c r="AF50" s="22"/>
      <c r="AG50" s="23">
        <f t="shared" si="4"/>
        <v>0</v>
      </c>
      <c r="AH50" s="18">
        <f t="shared" si="5"/>
        <v>215.98400000000004</v>
      </c>
    </row>
    <row r="51" spans="1:34">
      <c r="A51" s="24">
        <v>25</v>
      </c>
      <c r="B51" s="20"/>
      <c r="C51" s="12"/>
      <c r="D51" s="25"/>
      <c r="E51" s="13"/>
      <c r="F51" s="9"/>
      <c r="G51" s="9"/>
      <c r="H51" s="9"/>
      <c r="I51" s="10"/>
      <c r="J51" s="10"/>
      <c r="K51" s="10"/>
      <c r="L51" s="9"/>
      <c r="M51" s="9"/>
      <c r="N51" s="9"/>
      <c r="O51" s="10"/>
      <c r="P51" s="10"/>
      <c r="Q51" s="10"/>
      <c r="R51" s="9"/>
      <c r="S51" s="9"/>
      <c r="T51" s="9"/>
      <c r="U51" s="14"/>
      <c r="V51" s="9"/>
      <c r="W51" s="9"/>
      <c r="X51" s="9"/>
      <c r="Y51" s="10"/>
      <c r="Z51" s="10"/>
      <c r="AA51" s="10"/>
      <c r="AB51" s="21">
        <f t="shared" si="6"/>
        <v>0</v>
      </c>
      <c r="AC51" s="17">
        <f t="shared" si="1"/>
        <v>7401</v>
      </c>
      <c r="AD51" s="17">
        <f t="shared" si="3"/>
        <v>0</v>
      </c>
      <c r="AE51" s="18">
        <f t="shared" si="2"/>
        <v>215.98400000000004</v>
      </c>
      <c r="AF51" s="22"/>
      <c r="AG51" s="23">
        <f t="shared" si="4"/>
        <v>0</v>
      </c>
      <c r="AH51" s="18">
        <f t="shared" si="5"/>
        <v>215.98400000000004</v>
      </c>
    </row>
    <row r="52" spans="1:34">
      <c r="A52" s="24">
        <v>26</v>
      </c>
      <c r="B52" s="20"/>
      <c r="C52" s="12"/>
      <c r="D52" s="25"/>
      <c r="E52" s="13"/>
      <c r="F52" s="9"/>
      <c r="G52" s="9"/>
      <c r="H52" s="9"/>
      <c r="I52" s="10"/>
      <c r="J52" s="10"/>
      <c r="K52" s="10"/>
      <c r="L52" s="9"/>
      <c r="M52" s="9"/>
      <c r="N52" s="9"/>
      <c r="O52" s="10"/>
      <c r="P52" s="10"/>
      <c r="Q52" s="10"/>
      <c r="R52" s="9"/>
      <c r="S52" s="9"/>
      <c r="T52" s="9"/>
      <c r="U52" s="14"/>
      <c r="V52" s="9"/>
      <c r="W52" s="9"/>
      <c r="X52" s="9"/>
      <c r="Y52" s="10"/>
      <c r="Z52" s="10"/>
      <c r="AA52" s="10"/>
      <c r="AB52" s="21">
        <f t="shared" si="6"/>
        <v>0</v>
      </c>
      <c r="AC52" s="17">
        <f t="shared" si="1"/>
        <v>7401</v>
      </c>
      <c r="AD52" s="17">
        <f t="shared" si="3"/>
        <v>0</v>
      </c>
      <c r="AE52" s="18">
        <f t="shared" si="2"/>
        <v>215.98400000000004</v>
      </c>
      <c r="AF52" s="22"/>
      <c r="AG52" s="23">
        <f t="shared" si="4"/>
        <v>0</v>
      </c>
      <c r="AH52" s="18">
        <f t="shared" si="5"/>
        <v>215.98400000000004</v>
      </c>
    </row>
    <row r="53" spans="1:34">
      <c r="A53" s="24">
        <v>27</v>
      </c>
      <c r="B53" s="20"/>
      <c r="C53" s="12"/>
      <c r="D53" s="25"/>
      <c r="E53" s="13"/>
      <c r="F53" s="9"/>
      <c r="G53" s="9"/>
      <c r="H53" s="9"/>
      <c r="I53" s="10"/>
      <c r="J53" s="10"/>
      <c r="K53" s="10"/>
      <c r="L53" s="9"/>
      <c r="M53" s="9"/>
      <c r="N53" s="9"/>
      <c r="O53" s="10"/>
      <c r="P53" s="10"/>
      <c r="Q53" s="10"/>
      <c r="R53" s="9"/>
      <c r="S53" s="9"/>
      <c r="T53" s="9"/>
      <c r="U53" s="14"/>
      <c r="V53" s="9"/>
      <c r="W53" s="9"/>
      <c r="X53" s="9"/>
      <c r="Y53" s="10"/>
      <c r="Z53" s="10"/>
      <c r="AA53" s="10"/>
      <c r="AB53" s="21">
        <f t="shared" si="6"/>
        <v>0</v>
      </c>
      <c r="AC53" s="17">
        <f t="shared" si="1"/>
        <v>7401</v>
      </c>
      <c r="AD53" s="17">
        <f t="shared" si="3"/>
        <v>0</v>
      </c>
      <c r="AE53" s="18">
        <f t="shared" si="2"/>
        <v>215.98400000000004</v>
      </c>
      <c r="AF53" s="22"/>
      <c r="AG53" s="23">
        <f t="shared" si="4"/>
        <v>0</v>
      </c>
      <c r="AH53" s="18">
        <f t="shared" si="5"/>
        <v>215.98400000000004</v>
      </c>
    </row>
    <row r="54" spans="1:34">
      <c r="A54" s="24">
        <v>28</v>
      </c>
      <c r="B54" s="20"/>
      <c r="C54" s="12"/>
      <c r="D54" s="25"/>
      <c r="E54" s="13"/>
      <c r="F54" s="9"/>
      <c r="G54" s="9"/>
      <c r="H54" s="9"/>
      <c r="I54" s="10"/>
      <c r="J54" s="10"/>
      <c r="K54" s="10"/>
      <c r="L54" s="9"/>
      <c r="M54" s="9"/>
      <c r="N54" s="9"/>
      <c r="O54" s="10"/>
      <c r="P54" s="10"/>
      <c r="Q54" s="10"/>
      <c r="R54" s="9"/>
      <c r="S54" s="9"/>
      <c r="T54" s="9"/>
      <c r="U54" s="14"/>
      <c r="V54" s="9"/>
      <c r="W54" s="9"/>
      <c r="X54" s="9"/>
      <c r="Y54" s="10"/>
      <c r="Z54" s="10"/>
      <c r="AA54" s="10"/>
      <c r="AB54" s="21">
        <f t="shared" si="6"/>
        <v>0</v>
      </c>
      <c r="AC54" s="17">
        <f t="shared" si="1"/>
        <v>7401</v>
      </c>
      <c r="AD54" s="17">
        <f t="shared" si="3"/>
        <v>0</v>
      </c>
      <c r="AE54" s="18">
        <f t="shared" si="2"/>
        <v>215.98400000000004</v>
      </c>
      <c r="AF54" s="22"/>
      <c r="AG54" s="23">
        <f t="shared" si="4"/>
        <v>0</v>
      </c>
      <c r="AH54" s="18">
        <f t="shared" si="5"/>
        <v>215.98400000000004</v>
      </c>
    </row>
    <row r="55" spans="1:34">
      <c r="A55" s="24">
        <v>29</v>
      </c>
      <c r="B55" s="20"/>
      <c r="C55" s="12"/>
      <c r="D55" s="25"/>
      <c r="E55" s="13"/>
      <c r="F55" s="9"/>
      <c r="G55" s="9"/>
      <c r="H55" s="9"/>
      <c r="I55" s="10"/>
      <c r="J55" s="10"/>
      <c r="K55" s="10"/>
      <c r="L55" s="9"/>
      <c r="M55" s="9"/>
      <c r="N55" s="9"/>
      <c r="O55" s="10"/>
      <c r="P55" s="10"/>
      <c r="Q55" s="10"/>
      <c r="R55" s="9"/>
      <c r="S55" s="9"/>
      <c r="T55" s="9"/>
      <c r="U55" s="14"/>
      <c r="V55" s="9"/>
      <c r="W55" s="9"/>
      <c r="X55" s="9"/>
      <c r="Y55" s="10"/>
      <c r="Z55" s="10"/>
      <c r="AA55" s="10"/>
      <c r="AB55" s="21">
        <f t="shared" si="6"/>
        <v>0</v>
      </c>
      <c r="AC55" s="17">
        <f t="shared" si="1"/>
        <v>7401</v>
      </c>
      <c r="AD55" s="17">
        <f t="shared" si="3"/>
        <v>0</v>
      </c>
      <c r="AE55" s="18">
        <f t="shared" si="2"/>
        <v>215.98400000000004</v>
      </c>
      <c r="AF55" s="22"/>
      <c r="AG55" s="23">
        <f t="shared" si="4"/>
        <v>0</v>
      </c>
      <c r="AH55" s="18">
        <f t="shared" si="5"/>
        <v>215.98400000000004</v>
      </c>
    </row>
    <row r="56" spans="1:34">
      <c r="A56" s="24">
        <v>30</v>
      </c>
      <c r="B56" s="20"/>
      <c r="C56" s="12"/>
      <c r="D56" s="25"/>
      <c r="E56" s="13"/>
      <c r="F56" s="9"/>
      <c r="G56" s="9"/>
      <c r="H56" s="9"/>
      <c r="I56" s="10"/>
      <c r="J56" s="10"/>
      <c r="K56" s="10"/>
      <c r="L56" s="9"/>
      <c r="M56" s="9"/>
      <c r="N56" s="9"/>
      <c r="O56" s="10"/>
      <c r="P56" s="10"/>
      <c r="Q56" s="10"/>
      <c r="R56" s="9"/>
      <c r="S56" s="9"/>
      <c r="T56" s="9"/>
      <c r="U56" s="14"/>
      <c r="V56" s="9"/>
      <c r="W56" s="9"/>
      <c r="X56" s="9"/>
      <c r="Y56" s="10"/>
      <c r="Z56" s="10"/>
      <c r="AA56" s="10"/>
      <c r="AB56" s="21">
        <f t="shared" si="6"/>
        <v>0</v>
      </c>
      <c r="AC56" s="17">
        <f t="shared" si="1"/>
        <v>7401</v>
      </c>
      <c r="AD56" s="17">
        <f t="shared" si="3"/>
        <v>0</v>
      </c>
      <c r="AE56" s="18">
        <f t="shared" si="2"/>
        <v>215.98400000000004</v>
      </c>
      <c r="AF56" s="22"/>
      <c r="AG56" s="23">
        <f t="shared" si="4"/>
        <v>0</v>
      </c>
      <c r="AH56" s="18">
        <f t="shared" si="5"/>
        <v>215.98400000000004</v>
      </c>
    </row>
    <row r="57" spans="1:34" ht="12.75" customHeight="1">
      <c r="A57" s="24"/>
      <c r="B57" s="20"/>
      <c r="C57" s="118" t="s">
        <v>37</v>
      </c>
      <c r="D57" s="119"/>
      <c r="E57" s="120"/>
      <c r="F57" s="9"/>
      <c r="G57" s="9"/>
      <c r="H57" s="9"/>
      <c r="I57" s="10"/>
      <c r="J57" s="10"/>
      <c r="K57" s="10"/>
      <c r="L57" s="9"/>
      <c r="M57" s="9"/>
      <c r="N57" s="9"/>
      <c r="O57" s="10"/>
      <c r="P57" s="10"/>
      <c r="Q57" s="10"/>
      <c r="R57" s="9"/>
      <c r="S57" s="9"/>
      <c r="T57" s="9"/>
      <c r="U57" s="14"/>
      <c r="V57" s="9"/>
      <c r="W57" s="9"/>
      <c r="X57" s="9"/>
      <c r="Y57" s="10"/>
      <c r="Z57" s="10"/>
      <c r="AA57" s="10"/>
      <c r="AB57" s="21">
        <f t="shared" si="6"/>
        <v>0</v>
      </c>
      <c r="AC57" s="17">
        <f t="shared" si="1"/>
        <v>7401</v>
      </c>
      <c r="AD57" s="17">
        <f t="shared" si="3"/>
        <v>0</v>
      </c>
      <c r="AE57" s="18">
        <f t="shared" si="2"/>
        <v>215.98400000000004</v>
      </c>
      <c r="AF57" s="22"/>
      <c r="AG57" s="23">
        <f t="shared" si="4"/>
        <v>0</v>
      </c>
      <c r="AH57" s="18">
        <f t="shared" si="5"/>
        <v>215.98400000000004</v>
      </c>
    </row>
    <row r="58" spans="1:34">
      <c r="A58" s="20"/>
      <c r="B58" s="26"/>
      <c r="C58" s="121" t="s">
        <v>44</v>
      </c>
      <c r="D58" s="121"/>
      <c r="E58" s="122"/>
      <c r="F58" s="27">
        <f t="shared" ref="F58:AA58" si="7">SUM(F19:F57)</f>
        <v>0</v>
      </c>
      <c r="G58" s="27">
        <f t="shared" si="7"/>
        <v>0</v>
      </c>
      <c r="H58" s="27">
        <f t="shared" si="7"/>
        <v>0</v>
      </c>
      <c r="I58" s="27">
        <f t="shared" si="7"/>
        <v>0</v>
      </c>
      <c r="J58" s="27">
        <f t="shared" si="7"/>
        <v>0</v>
      </c>
      <c r="K58" s="27">
        <f t="shared" si="7"/>
        <v>0</v>
      </c>
      <c r="L58" s="27">
        <f t="shared" si="7"/>
        <v>0</v>
      </c>
      <c r="M58" s="27">
        <f t="shared" si="7"/>
        <v>0</v>
      </c>
      <c r="N58" s="27">
        <f t="shared" si="7"/>
        <v>0</v>
      </c>
      <c r="O58" s="27">
        <f t="shared" si="7"/>
        <v>0</v>
      </c>
      <c r="P58" s="27">
        <f t="shared" si="7"/>
        <v>0</v>
      </c>
      <c r="Q58" s="27">
        <f t="shared" si="7"/>
        <v>0</v>
      </c>
      <c r="R58" s="27">
        <f t="shared" si="7"/>
        <v>0</v>
      </c>
      <c r="S58" s="27">
        <f t="shared" si="7"/>
        <v>0</v>
      </c>
      <c r="T58" s="27">
        <f t="shared" si="7"/>
        <v>0</v>
      </c>
      <c r="U58" s="27">
        <f t="shared" si="7"/>
        <v>0</v>
      </c>
      <c r="V58" s="27">
        <f t="shared" si="7"/>
        <v>0</v>
      </c>
      <c r="W58" s="27">
        <f t="shared" si="7"/>
        <v>0</v>
      </c>
      <c r="X58" s="27">
        <f t="shared" si="7"/>
        <v>0</v>
      </c>
      <c r="Y58" s="27">
        <f t="shared" si="7"/>
        <v>0</v>
      </c>
      <c r="Z58" s="27">
        <f t="shared" si="7"/>
        <v>0</v>
      </c>
      <c r="AA58" s="27">
        <f t="shared" si="7"/>
        <v>0</v>
      </c>
      <c r="AB58" s="27"/>
      <c r="AC58" s="17">
        <f t="shared" si="1"/>
        <v>7401</v>
      </c>
      <c r="AD58" s="17">
        <f t="shared" si="3"/>
        <v>0</v>
      </c>
      <c r="AE58" s="18">
        <f t="shared" si="2"/>
        <v>215.98400000000004</v>
      </c>
      <c r="AF58" s="22">
        <f>SUM(AF18:AF57)</f>
        <v>180</v>
      </c>
      <c r="AG58" s="23">
        <f>SUM(AG20:AG57)</f>
        <v>0</v>
      </c>
      <c r="AH58" s="23"/>
    </row>
    <row r="59" spans="1:34">
      <c r="A59" s="20"/>
      <c r="AB59" s="28">
        <f>SUM(AB19:AB57)</f>
        <v>0</v>
      </c>
    </row>
    <row r="62" spans="1:34" ht="13.8" thickBot="1"/>
    <row r="63" spans="1:34" ht="12.75" customHeight="1">
      <c r="I63" s="111" t="s">
        <v>45</v>
      </c>
      <c r="J63" s="112"/>
      <c r="K63" s="112"/>
      <c r="L63" s="112"/>
      <c r="M63" s="113"/>
      <c r="N63" s="102" t="s">
        <v>46</v>
      </c>
      <c r="O63" s="103"/>
      <c r="P63" s="103"/>
      <c r="Q63" s="104"/>
      <c r="R63" s="102" t="s">
        <v>47</v>
      </c>
      <c r="S63" s="103"/>
      <c r="T63" s="103"/>
      <c r="U63" s="104"/>
      <c r="V63" s="102" t="s">
        <v>37</v>
      </c>
      <c r="W63" s="103"/>
      <c r="X63" s="103"/>
      <c r="Y63" s="104"/>
      <c r="Z63" s="105" t="s">
        <v>48</v>
      </c>
      <c r="AA63" s="106"/>
    </row>
    <row r="64" spans="1:34" ht="12.75" customHeight="1">
      <c r="I64" s="114"/>
      <c r="J64" s="115"/>
      <c r="K64" s="115"/>
      <c r="L64" s="115"/>
      <c r="M64" s="116"/>
      <c r="N64" s="109" t="s">
        <v>49</v>
      </c>
      <c r="O64" s="110"/>
      <c r="P64" s="109" t="s">
        <v>50</v>
      </c>
      <c r="Q64" s="110"/>
      <c r="R64" s="109" t="s">
        <v>49</v>
      </c>
      <c r="S64" s="110"/>
      <c r="T64" s="109" t="s">
        <v>50</v>
      </c>
      <c r="U64" s="110"/>
      <c r="V64" s="109" t="s">
        <v>49</v>
      </c>
      <c r="W64" s="110"/>
      <c r="X64" s="109" t="s">
        <v>51</v>
      </c>
      <c r="Y64" s="110"/>
      <c r="Z64" s="107"/>
      <c r="AA64" s="108"/>
    </row>
    <row r="65" spans="9:27" ht="13.8" thickBot="1">
      <c r="I65" s="100">
        <f>SUM(F58,I58,L58,O58,R58,V58,Y58)</f>
        <v>0</v>
      </c>
      <c r="J65" s="101"/>
      <c r="K65" s="101"/>
      <c r="L65" s="101"/>
      <c r="M65" s="98"/>
      <c r="N65" s="97">
        <f>G58</f>
        <v>0</v>
      </c>
      <c r="O65" s="98"/>
      <c r="P65" s="97">
        <f>H58</f>
        <v>0</v>
      </c>
      <c r="Q65" s="98"/>
      <c r="R65" s="97">
        <f>SUM(J58,M58,P58,S58,W58,Z58)</f>
        <v>0</v>
      </c>
      <c r="S65" s="98"/>
      <c r="T65" s="97">
        <f>SUM(K58,N58,Q58,T58,X58)</f>
        <v>0</v>
      </c>
      <c r="U65" s="98"/>
      <c r="V65" s="97"/>
      <c r="W65" s="98"/>
      <c r="X65" s="97">
        <f>U58</f>
        <v>0</v>
      </c>
      <c r="Y65" s="98"/>
      <c r="Z65" s="97">
        <f>AA58</f>
        <v>0</v>
      </c>
      <c r="AA65" s="99"/>
    </row>
  </sheetData>
  <mergeCells count="87">
    <mergeCell ref="J1:AB1"/>
    <mergeCell ref="I2:AB2"/>
    <mergeCell ref="F4:K4"/>
    <mergeCell ref="L4:M4"/>
    <mergeCell ref="F5:K5"/>
    <mergeCell ref="L5:Q5"/>
    <mergeCell ref="F6:N6"/>
    <mergeCell ref="O6:P6"/>
    <mergeCell ref="F7:N7"/>
    <mergeCell ref="Q7:T7"/>
    <mergeCell ref="U7:V7"/>
    <mergeCell ref="AC7:AE7"/>
    <mergeCell ref="F8:T8"/>
    <mergeCell ref="U8:V8"/>
    <mergeCell ref="AC8:AD8"/>
    <mergeCell ref="F9:T9"/>
    <mergeCell ref="U9:V9"/>
    <mergeCell ref="AC9:AD9"/>
    <mergeCell ref="W7:Z7"/>
    <mergeCell ref="F10:T10"/>
    <mergeCell ref="U10:V10"/>
    <mergeCell ref="AC10:AD10"/>
    <mergeCell ref="F11:T11"/>
    <mergeCell ref="U11:V11"/>
    <mergeCell ref="AC11:AD11"/>
    <mergeCell ref="AC14:AC17"/>
    <mergeCell ref="I16:K16"/>
    <mergeCell ref="L16:N16"/>
    <mergeCell ref="O16:Q16"/>
    <mergeCell ref="R16:T16"/>
    <mergeCell ref="N12:T12"/>
    <mergeCell ref="U12:V12"/>
    <mergeCell ref="N13:T13"/>
    <mergeCell ref="U13:V13"/>
    <mergeCell ref="A14:AB14"/>
    <mergeCell ref="A15:A17"/>
    <mergeCell ref="B15:B17"/>
    <mergeCell ref="C15:AB15"/>
    <mergeCell ref="C16:E17"/>
    <mergeCell ref="F16:H16"/>
    <mergeCell ref="AD14:AD17"/>
    <mergeCell ref="AE14:AE17"/>
    <mergeCell ref="AF14:AF17"/>
    <mergeCell ref="AG14:AG17"/>
    <mergeCell ref="AH14:AH17"/>
    <mergeCell ref="C33:E33"/>
    <mergeCell ref="U16:U17"/>
    <mergeCell ref="V16:X16"/>
    <mergeCell ref="Y16:AA16"/>
    <mergeCell ref="AB16:AB17"/>
    <mergeCell ref="C19:D19"/>
    <mergeCell ref="C27:E27"/>
    <mergeCell ref="C28:E28"/>
    <mergeCell ref="C29:E29"/>
    <mergeCell ref="C30:E30"/>
    <mergeCell ref="C31:E31"/>
    <mergeCell ref="C32:E32"/>
    <mergeCell ref="I63:M64"/>
    <mergeCell ref="C34:E34"/>
    <mergeCell ref="C35:E35"/>
    <mergeCell ref="C36:E36"/>
    <mergeCell ref="C37:E37"/>
    <mergeCell ref="C38:E38"/>
    <mergeCell ref="C39:E39"/>
    <mergeCell ref="C44:E44"/>
    <mergeCell ref="C45:E45"/>
    <mergeCell ref="C46:E46"/>
    <mergeCell ref="C57:E57"/>
    <mergeCell ref="C58:E58"/>
    <mergeCell ref="N63:Q63"/>
    <mergeCell ref="R63:U63"/>
    <mergeCell ref="V63:Y63"/>
    <mergeCell ref="Z63:AA64"/>
    <mergeCell ref="N64:O64"/>
    <mergeCell ref="P64:Q64"/>
    <mergeCell ref="R64:S64"/>
    <mergeCell ref="T64:U64"/>
    <mergeCell ref="V64:W64"/>
    <mergeCell ref="X64:Y64"/>
    <mergeCell ref="X65:Y65"/>
    <mergeCell ref="Z65:AA65"/>
    <mergeCell ref="I65:M65"/>
    <mergeCell ref="N65:O65"/>
    <mergeCell ref="P65:Q65"/>
    <mergeCell ref="R65:S65"/>
    <mergeCell ref="T65:U65"/>
    <mergeCell ref="V65:W65"/>
  </mergeCells>
  <conditionalFormatting sqref="M51:M56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H54"/>
  <sheetViews>
    <sheetView zoomScale="84" zoomScaleNormal="84" workbookViewId="0">
      <pane xSplit="5" ySplit="4" topLeftCell="F5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H6" sqref="H6:Z35"/>
    </sheetView>
  </sheetViews>
  <sheetFormatPr defaultColWidth="9.109375" defaultRowHeight="13.2"/>
  <cols>
    <col min="1" max="1" width="6.5546875" style="1" customWidth="1"/>
    <col min="2" max="2" width="7.5546875" style="2" hidden="1" customWidth="1"/>
    <col min="3" max="3" width="0" style="2" hidden="1" customWidth="1"/>
    <col min="4" max="4" width="7.6640625" style="2" hidden="1" customWidth="1"/>
    <col min="5" max="5" width="9.109375" style="2" hidden="1" customWidth="1"/>
    <col min="6" max="6" width="4.5546875" style="2" customWidth="1"/>
    <col min="7" max="7" width="5.109375" style="2" customWidth="1"/>
    <col min="8" max="8" width="4.109375" style="2" customWidth="1"/>
    <col min="9" max="10" width="3.88671875" style="2" customWidth="1"/>
    <col min="11" max="12" width="4.109375" style="2" customWidth="1"/>
    <col min="13" max="13" width="4.6640625" style="2" customWidth="1"/>
    <col min="14" max="14" width="5" style="2" customWidth="1"/>
    <col min="15" max="15" width="4.109375" style="2" customWidth="1"/>
    <col min="16" max="17" width="4.44140625" style="2" customWidth="1"/>
    <col min="18" max="18" width="4.6640625" style="2" customWidth="1"/>
    <col min="19" max="20" width="4.44140625" style="2" customWidth="1"/>
    <col min="21" max="21" width="9.109375" style="2"/>
    <col min="22" max="23" width="4.109375" style="2" customWidth="1"/>
    <col min="24" max="24" width="5" style="2" customWidth="1"/>
    <col min="25" max="25" width="4.6640625" style="2" customWidth="1"/>
    <col min="26" max="27" width="4.5546875" style="2" customWidth="1"/>
    <col min="28" max="28" width="8" style="2" customWidth="1"/>
    <col min="29" max="29" width="9.5546875" style="1" customWidth="1"/>
    <col min="30" max="30" width="8" style="1" customWidth="1"/>
    <col min="31" max="31" width="8" style="2" customWidth="1"/>
    <col min="32" max="32" width="5.6640625" style="2" customWidth="1"/>
    <col min="33" max="33" width="7.44140625" style="2" customWidth="1"/>
    <col min="34" max="16384" width="9.109375" style="2"/>
  </cols>
  <sheetData>
    <row r="1" spans="1:34" ht="23.2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29" t="s">
        <v>22</v>
      </c>
      <c r="AD1" s="129" t="s">
        <v>23</v>
      </c>
      <c r="AE1" s="130" t="s">
        <v>24</v>
      </c>
      <c r="AF1" s="130" t="s">
        <v>25</v>
      </c>
      <c r="AG1" s="130" t="s">
        <v>26</v>
      </c>
      <c r="AH1" s="130" t="s">
        <v>27</v>
      </c>
    </row>
    <row r="2" spans="1:34">
      <c r="A2" s="117" t="s">
        <v>28</v>
      </c>
      <c r="B2" s="117" t="s">
        <v>29</v>
      </c>
      <c r="C2" s="117" t="s">
        <v>30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8"/>
      <c r="AC2" s="129"/>
      <c r="AD2" s="129"/>
      <c r="AE2" s="130"/>
      <c r="AF2" s="130"/>
      <c r="AG2" s="130"/>
      <c r="AH2" s="130"/>
    </row>
    <row r="3" spans="1:34" ht="25.5" customHeight="1">
      <c r="A3" s="117"/>
      <c r="B3" s="117"/>
      <c r="C3" s="117" t="s">
        <v>31</v>
      </c>
      <c r="D3" s="117"/>
      <c r="E3" s="117"/>
      <c r="F3" s="124" t="s">
        <v>32</v>
      </c>
      <c r="G3" s="124"/>
      <c r="H3" s="124"/>
      <c r="I3" s="125" t="s">
        <v>33</v>
      </c>
      <c r="J3" s="126"/>
      <c r="K3" s="127"/>
      <c r="L3" s="137" t="s">
        <v>34</v>
      </c>
      <c r="M3" s="138"/>
      <c r="N3" s="139"/>
      <c r="O3" s="125" t="s">
        <v>35</v>
      </c>
      <c r="P3" s="126"/>
      <c r="Q3" s="127"/>
      <c r="R3" s="124" t="s">
        <v>36</v>
      </c>
      <c r="S3" s="124"/>
      <c r="T3" s="124"/>
      <c r="U3" s="123" t="s">
        <v>37</v>
      </c>
      <c r="V3" s="124" t="s">
        <v>38</v>
      </c>
      <c r="W3" s="124"/>
      <c r="X3" s="124"/>
      <c r="Y3" s="125" t="s">
        <v>39</v>
      </c>
      <c r="Z3" s="126"/>
      <c r="AA3" s="127"/>
      <c r="AB3" s="128" t="s">
        <v>40</v>
      </c>
      <c r="AC3" s="129"/>
      <c r="AD3" s="129"/>
      <c r="AE3" s="130"/>
      <c r="AF3" s="130"/>
      <c r="AG3" s="130"/>
      <c r="AH3" s="130"/>
    </row>
    <row r="4" spans="1:34">
      <c r="A4" s="117"/>
      <c r="B4" s="117"/>
      <c r="C4" s="117"/>
      <c r="D4" s="117"/>
      <c r="E4" s="117"/>
      <c r="F4" s="9" t="s">
        <v>41</v>
      </c>
      <c r="G4" s="9" t="s">
        <v>42</v>
      </c>
      <c r="H4" s="9" t="s">
        <v>43</v>
      </c>
      <c r="I4" s="10" t="s">
        <v>41</v>
      </c>
      <c r="J4" s="9" t="s">
        <v>42</v>
      </c>
      <c r="K4" s="9" t="s">
        <v>43</v>
      </c>
      <c r="L4" s="10" t="s">
        <v>41</v>
      </c>
      <c r="M4" s="9" t="s">
        <v>42</v>
      </c>
      <c r="N4" s="9" t="s">
        <v>43</v>
      </c>
      <c r="O4" s="10" t="s">
        <v>41</v>
      </c>
      <c r="P4" s="9" t="s">
        <v>42</v>
      </c>
      <c r="Q4" s="9" t="s">
        <v>43</v>
      </c>
      <c r="R4" s="10" t="s">
        <v>41</v>
      </c>
      <c r="S4" s="9" t="s">
        <v>42</v>
      </c>
      <c r="T4" s="9" t="s">
        <v>43</v>
      </c>
      <c r="U4" s="123"/>
      <c r="V4" s="10" t="s">
        <v>41</v>
      </c>
      <c r="W4" s="9" t="s">
        <v>42</v>
      </c>
      <c r="X4" s="9" t="s">
        <v>43</v>
      </c>
      <c r="Y4" s="10" t="s">
        <v>41</v>
      </c>
      <c r="Z4" s="9" t="s">
        <v>42</v>
      </c>
      <c r="AA4" s="9" t="s">
        <v>43</v>
      </c>
      <c r="AB4" s="128"/>
      <c r="AC4" s="129"/>
      <c r="AD4" s="129"/>
      <c r="AE4" s="130"/>
      <c r="AF4" s="130"/>
      <c r="AG4" s="130"/>
      <c r="AH4" s="130"/>
    </row>
    <row r="5" spans="1:34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20"/>
      <c r="AB5" s="15"/>
      <c r="AC5" s="16">
        <f>ЯНВАРЬ!L4</f>
        <v>70098</v>
      </c>
      <c r="AD5" s="17"/>
      <c r="AE5" s="18">
        <f>ЯНВАРЬ!C4</f>
        <v>14.157999999999856</v>
      </c>
      <c r="AF5" s="19"/>
      <c r="AG5" s="23">
        <f>AB5</f>
        <v>0</v>
      </c>
      <c r="AH5" s="23">
        <f>SUM(AE5+AF5-AG5)</f>
        <v>14.157999999999856</v>
      </c>
    </row>
    <row r="6" spans="1:34">
      <c r="A6" s="20">
        <v>24</v>
      </c>
      <c r="B6" s="20"/>
      <c r="C6" s="118"/>
      <c r="D6" s="120"/>
      <c r="E6" s="11"/>
      <c r="F6" s="9"/>
      <c r="G6" s="9"/>
      <c r="H6" s="9"/>
      <c r="I6" s="10"/>
      <c r="J6" s="10"/>
      <c r="K6" s="10"/>
      <c r="L6" s="9"/>
      <c r="M6" s="9"/>
      <c r="N6" s="9"/>
      <c r="O6" s="10"/>
      <c r="P6" s="10"/>
      <c r="Q6" s="10"/>
      <c r="R6" s="9"/>
      <c r="S6" s="9"/>
      <c r="T6" s="9"/>
      <c r="U6" s="14"/>
      <c r="V6" s="9"/>
      <c r="W6" s="9"/>
      <c r="X6" s="9"/>
      <c r="Y6" s="10"/>
      <c r="Z6" s="10"/>
      <c r="AA6" s="10"/>
      <c r="AB6" s="21">
        <f t="shared" ref="AB6:AB13" si="0">F6*0.456+G6*0.33+H6*0.15+I6*0.456+J6*0.33+K6*0.15+L6*0.456+M6*0.33+N6*0.15+O6*0.456+P6*0.33+Q6*0.15+R6*0.456+S6*0.33+T6*0.15+U6*0.15+V6*0.456+W6*0.33+X6*0.15+Y6*0.456+Z6*0.33+AA6*0.15</f>
        <v>0</v>
      </c>
      <c r="AC6" s="17">
        <f t="shared" ref="AC6:AC7" si="1">SUM(AC5,AD5)</f>
        <v>70098</v>
      </c>
      <c r="AD6" s="17">
        <f>SUM(F6,I6,L6,O6,R6,V6,Y6)</f>
        <v>0</v>
      </c>
      <c r="AE6" s="29">
        <f t="shared" ref="AE6:AE47" si="2">AH5</f>
        <v>14.157999999999856</v>
      </c>
      <c r="AF6" s="22">
        <v>100</v>
      </c>
      <c r="AG6" s="23">
        <f>AB6</f>
        <v>0</v>
      </c>
      <c r="AH6" s="23">
        <f>SUM(AE6+AF6-AG6)</f>
        <v>114.15799999999986</v>
      </c>
    </row>
    <row r="7" spans="1:34">
      <c r="A7" s="20">
        <v>25</v>
      </c>
      <c r="B7" s="20"/>
      <c r="C7" s="11"/>
      <c r="D7" s="11"/>
      <c r="E7" s="11"/>
      <c r="F7" s="9"/>
      <c r="G7" s="9"/>
      <c r="H7" s="9"/>
      <c r="I7" s="10"/>
      <c r="J7" s="10"/>
      <c r="K7" s="10"/>
      <c r="L7" s="9"/>
      <c r="M7" s="9"/>
      <c r="N7" s="9"/>
      <c r="O7" s="10"/>
      <c r="P7" s="10"/>
      <c r="Q7" s="10"/>
      <c r="R7" s="9"/>
      <c r="S7" s="9"/>
      <c r="T7" s="9"/>
      <c r="U7" s="93"/>
      <c r="V7" s="9"/>
      <c r="W7" s="9"/>
      <c r="X7" s="9"/>
      <c r="Y7" s="10"/>
      <c r="Z7" s="10"/>
      <c r="AA7" s="10"/>
      <c r="AB7" s="21">
        <f t="shared" si="0"/>
        <v>0</v>
      </c>
      <c r="AC7" s="17">
        <f t="shared" si="1"/>
        <v>70098</v>
      </c>
      <c r="AD7" s="17">
        <f>SUM(F7,I7,L7,O7,R7,V7,Y7)</f>
        <v>0</v>
      </c>
      <c r="AE7" s="29">
        <f t="shared" si="2"/>
        <v>114.15799999999986</v>
      </c>
      <c r="AF7" s="22"/>
      <c r="AG7" s="23">
        <f>AB7</f>
        <v>0</v>
      </c>
      <c r="AH7" s="23">
        <f>SUM(AE7+AF7-AG7)</f>
        <v>114.15799999999986</v>
      </c>
    </row>
    <row r="8" spans="1:34">
      <c r="A8" s="20">
        <v>26</v>
      </c>
      <c r="B8" s="20"/>
      <c r="C8" s="11"/>
      <c r="D8" s="11"/>
      <c r="E8" s="11"/>
      <c r="F8" s="9"/>
      <c r="G8" s="9"/>
      <c r="H8" s="9"/>
      <c r="I8" s="10"/>
      <c r="J8" s="10"/>
      <c r="K8" s="10"/>
      <c r="L8" s="9"/>
      <c r="M8" s="9"/>
      <c r="N8" s="9"/>
      <c r="O8" s="10"/>
      <c r="P8" s="10"/>
      <c r="Q8" s="10"/>
      <c r="R8" s="9"/>
      <c r="S8" s="9"/>
      <c r="T8" s="9"/>
      <c r="U8" s="93"/>
      <c r="V8" s="9"/>
      <c r="W8" s="9"/>
      <c r="X8" s="9"/>
      <c r="Y8" s="10"/>
      <c r="Z8" s="10"/>
      <c r="AA8" s="10"/>
      <c r="AB8" s="21">
        <f t="shared" si="0"/>
        <v>0</v>
      </c>
      <c r="AC8" s="17">
        <f>SUM(AC7,AD7)</f>
        <v>70098</v>
      </c>
      <c r="AD8" s="17">
        <f t="shared" ref="AD8:AD47" si="3">SUM(F8,I8,L8,O8,R8,V8,Y8)</f>
        <v>0</v>
      </c>
      <c r="AE8" s="29">
        <f t="shared" si="2"/>
        <v>114.15799999999986</v>
      </c>
      <c r="AF8" s="22"/>
      <c r="AG8" s="23">
        <f t="shared" ref="AG8:AG46" si="4">AB8</f>
        <v>0</v>
      </c>
      <c r="AH8" s="23">
        <f t="shared" ref="AH8:AH46" si="5">SUM(AE8+AF8-AG8)</f>
        <v>114.15799999999986</v>
      </c>
    </row>
    <row r="9" spans="1:34">
      <c r="A9" s="20">
        <v>27</v>
      </c>
      <c r="B9" s="20"/>
      <c r="C9" s="11"/>
      <c r="D9" s="11"/>
      <c r="E9" s="11"/>
      <c r="F9" s="9"/>
      <c r="G9" s="9"/>
      <c r="H9" s="9"/>
      <c r="I9" s="10"/>
      <c r="J9" s="10"/>
      <c r="K9" s="10"/>
      <c r="L9" s="9"/>
      <c r="M9" s="9"/>
      <c r="N9" s="9"/>
      <c r="O9" s="10"/>
      <c r="P9" s="10"/>
      <c r="Q9" s="10"/>
      <c r="R9" s="9"/>
      <c r="S9" s="9"/>
      <c r="T9" s="9"/>
      <c r="U9" s="93"/>
      <c r="V9" s="9"/>
      <c r="W9" s="9"/>
      <c r="X9" s="9"/>
      <c r="Y9" s="10"/>
      <c r="Z9" s="10"/>
      <c r="AA9" s="10"/>
      <c r="AB9" s="21">
        <f t="shared" si="0"/>
        <v>0</v>
      </c>
      <c r="AC9" s="17">
        <f t="shared" ref="AC9:AC47" si="6">SUM(AC8,AD8)</f>
        <v>70098</v>
      </c>
      <c r="AD9" s="17">
        <f t="shared" si="3"/>
        <v>0</v>
      </c>
      <c r="AE9" s="29">
        <f t="shared" si="2"/>
        <v>114.15799999999986</v>
      </c>
      <c r="AF9" s="22"/>
      <c r="AG9" s="23">
        <f t="shared" si="4"/>
        <v>0</v>
      </c>
      <c r="AH9" s="23">
        <f t="shared" si="5"/>
        <v>114.15799999999986</v>
      </c>
    </row>
    <row r="10" spans="1:34">
      <c r="A10" s="20">
        <v>28</v>
      </c>
      <c r="B10" s="20"/>
      <c r="C10" s="11"/>
      <c r="D10" s="11"/>
      <c r="E10" s="11"/>
      <c r="F10" s="9"/>
      <c r="G10" s="9"/>
      <c r="H10" s="9"/>
      <c r="I10" s="10"/>
      <c r="J10" s="10"/>
      <c r="K10" s="10"/>
      <c r="L10" s="9"/>
      <c r="M10" s="9"/>
      <c r="N10" s="9"/>
      <c r="O10" s="10"/>
      <c r="P10" s="10"/>
      <c r="Q10" s="10"/>
      <c r="R10" s="9"/>
      <c r="S10" s="9"/>
      <c r="T10" s="9"/>
      <c r="U10" s="93"/>
      <c r="V10" s="9"/>
      <c r="W10" s="9"/>
      <c r="X10" s="9"/>
      <c r="Y10" s="10"/>
      <c r="Z10" s="10"/>
      <c r="AA10" s="10"/>
      <c r="AB10" s="21">
        <f t="shared" si="0"/>
        <v>0</v>
      </c>
      <c r="AC10" s="17">
        <f t="shared" si="6"/>
        <v>70098</v>
      </c>
      <c r="AD10" s="17">
        <f t="shared" si="3"/>
        <v>0</v>
      </c>
      <c r="AE10" s="29">
        <f t="shared" si="2"/>
        <v>114.15799999999986</v>
      </c>
      <c r="AF10" s="22"/>
      <c r="AG10" s="23">
        <f t="shared" si="4"/>
        <v>0</v>
      </c>
      <c r="AH10" s="23">
        <f t="shared" si="5"/>
        <v>114.15799999999986</v>
      </c>
    </row>
    <row r="11" spans="1:34">
      <c r="A11" s="20">
        <v>29</v>
      </c>
      <c r="B11" s="20"/>
      <c r="C11" s="11"/>
      <c r="D11" s="11"/>
      <c r="E11" s="11"/>
      <c r="F11" s="9"/>
      <c r="G11" s="9"/>
      <c r="H11" s="9"/>
      <c r="I11" s="10"/>
      <c r="J11" s="10"/>
      <c r="K11" s="10"/>
      <c r="L11" s="9"/>
      <c r="M11" s="9"/>
      <c r="N11" s="9"/>
      <c r="O11" s="10"/>
      <c r="P11" s="10"/>
      <c r="Q11" s="10"/>
      <c r="R11" s="9"/>
      <c r="S11" s="9"/>
      <c r="T11" s="9"/>
      <c r="U11" s="93"/>
      <c r="V11" s="9"/>
      <c r="W11" s="9"/>
      <c r="X11" s="9"/>
      <c r="Y11" s="10"/>
      <c r="Z11" s="10"/>
      <c r="AA11" s="10"/>
      <c r="AB11" s="21">
        <f t="shared" si="0"/>
        <v>0</v>
      </c>
      <c r="AC11" s="17">
        <f t="shared" si="6"/>
        <v>70098</v>
      </c>
      <c r="AD11" s="17">
        <f t="shared" si="3"/>
        <v>0</v>
      </c>
      <c r="AE11" s="29">
        <f t="shared" si="2"/>
        <v>114.15799999999986</v>
      </c>
      <c r="AF11" s="22"/>
      <c r="AG11" s="23">
        <f t="shared" si="4"/>
        <v>0</v>
      </c>
      <c r="AH11" s="23">
        <f t="shared" si="5"/>
        <v>114.15799999999986</v>
      </c>
    </row>
    <row r="12" spans="1:34">
      <c r="A12" s="20">
        <v>30</v>
      </c>
      <c r="B12" s="20"/>
      <c r="C12" s="11"/>
      <c r="D12" s="11"/>
      <c r="E12" s="11"/>
      <c r="F12" s="9"/>
      <c r="G12" s="9"/>
      <c r="H12" s="9"/>
      <c r="I12" s="10"/>
      <c r="J12" s="10"/>
      <c r="K12" s="10"/>
      <c r="L12" s="9"/>
      <c r="M12" s="9"/>
      <c r="N12" s="9"/>
      <c r="O12" s="10"/>
      <c r="P12" s="10"/>
      <c r="Q12" s="10"/>
      <c r="R12" s="9"/>
      <c r="S12" s="9"/>
      <c r="T12" s="9"/>
      <c r="U12" s="93"/>
      <c r="V12" s="9"/>
      <c r="W12" s="9"/>
      <c r="X12" s="9"/>
      <c r="Y12" s="10"/>
      <c r="Z12" s="10"/>
      <c r="AA12" s="10"/>
      <c r="AB12" s="21">
        <f t="shared" si="0"/>
        <v>0</v>
      </c>
      <c r="AC12" s="17">
        <f t="shared" si="6"/>
        <v>70098</v>
      </c>
      <c r="AD12" s="17">
        <f t="shared" si="3"/>
        <v>0</v>
      </c>
      <c r="AE12" s="29">
        <f t="shared" si="2"/>
        <v>114.15799999999986</v>
      </c>
      <c r="AF12" s="22"/>
      <c r="AG12" s="23">
        <f t="shared" si="4"/>
        <v>0</v>
      </c>
      <c r="AH12" s="23">
        <f t="shared" si="5"/>
        <v>114.15799999999986</v>
      </c>
    </row>
    <row r="13" spans="1:34">
      <c r="A13" s="20">
        <v>1</v>
      </c>
      <c r="B13" s="20"/>
      <c r="C13" s="11"/>
      <c r="D13" s="11"/>
      <c r="E13" s="11"/>
      <c r="F13" s="9"/>
      <c r="G13" s="9"/>
      <c r="H13" s="9"/>
      <c r="I13" s="10"/>
      <c r="J13" s="10"/>
      <c r="K13" s="10"/>
      <c r="L13" s="9"/>
      <c r="M13" s="9"/>
      <c r="N13" s="9"/>
      <c r="O13" s="10"/>
      <c r="P13" s="10"/>
      <c r="Q13" s="10"/>
      <c r="R13" s="9"/>
      <c r="S13" s="9"/>
      <c r="T13" s="9"/>
      <c r="U13" s="93"/>
      <c r="V13" s="9"/>
      <c r="W13" s="9"/>
      <c r="X13" s="9"/>
      <c r="Y13" s="10"/>
      <c r="Z13" s="10"/>
      <c r="AA13" s="10"/>
      <c r="AB13" s="21">
        <f t="shared" si="0"/>
        <v>0</v>
      </c>
      <c r="AC13" s="17">
        <f t="shared" si="6"/>
        <v>70098</v>
      </c>
      <c r="AD13" s="17">
        <f t="shared" si="3"/>
        <v>0</v>
      </c>
      <c r="AE13" s="29">
        <f t="shared" si="2"/>
        <v>114.15799999999986</v>
      </c>
      <c r="AF13" s="22"/>
      <c r="AG13" s="23">
        <f t="shared" si="4"/>
        <v>0</v>
      </c>
      <c r="AH13" s="23">
        <f t="shared" si="5"/>
        <v>114.15799999999986</v>
      </c>
    </row>
    <row r="14" spans="1:34" ht="12.75" customHeight="1">
      <c r="A14" s="20">
        <v>2</v>
      </c>
      <c r="B14" s="20"/>
      <c r="C14" s="118" t="s">
        <v>37</v>
      </c>
      <c r="D14" s="119"/>
      <c r="E14" s="120"/>
      <c r="F14" s="9"/>
      <c r="G14" s="9"/>
      <c r="H14" s="9"/>
      <c r="I14" s="10"/>
      <c r="J14" s="10"/>
      <c r="K14" s="10"/>
      <c r="L14" s="9"/>
      <c r="M14" s="9"/>
      <c r="N14" s="9"/>
      <c r="O14" s="10"/>
      <c r="P14" s="10"/>
      <c r="Q14" s="10"/>
      <c r="R14" s="9"/>
      <c r="S14" s="9"/>
      <c r="T14" s="9"/>
      <c r="U14" s="93"/>
      <c r="V14" s="9"/>
      <c r="W14" s="9"/>
      <c r="X14" s="9"/>
      <c r="Y14" s="10"/>
      <c r="Z14" s="10"/>
      <c r="AA14" s="10"/>
      <c r="AB14" s="21">
        <f t="shared" ref="AB14:AB46" si="7">F14*0.478+G14*0.346+H14*0.158+I14*0.478+J14*0.346+K14*0.158+L14*0.478+M14*0.346+N14*0.158+O14*0.478+P14*0.346+Q14*0.158+R14*0.478+S14*0.346+T14*0.158+U14*0.158+V14*0.478+W14*0.346+X14*0.158+Y14*0.478+Z14*0.346+AA14*0.158</f>
        <v>0</v>
      </c>
      <c r="AC14" s="17">
        <f t="shared" si="6"/>
        <v>70098</v>
      </c>
      <c r="AD14" s="17">
        <f t="shared" si="3"/>
        <v>0</v>
      </c>
      <c r="AE14" s="29">
        <f t="shared" si="2"/>
        <v>114.15799999999986</v>
      </c>
      <c r="AF14" s="22"/>
      <c r="AG14" s="23">
        <f t="shared" si="4"/>
        <v>0</v>
      </c>
      <c r="AH14" s="23">
        <f t="shared" si="5"/>
        <v>114.15799999999986</v>
      </c>
    </row>
    <row r="15" spans="1:34" ht="12.75" customHeight="1">
      <c r="A15" s="20">
        <v>3</v>
      </c>
      <c r="B15" s="20"/>
      <c r="C15" s="118" t="s">
        <v>37</v>
      </c>
      <c r="D15" s="119"/>
      <c r="E15" s="120"/>
      <c r="F15" s="9"/>
      <c r="G15" s="9"/>
      <c r="H15" s="9"/>
      <c r="I15" s="10"/>
      <c r="J15" s="10"/>
      <c r="K15" s="10"/>
      <c r="L15" s="9"/>
      <c r="M15" s="9"/>
      <c r="N15" s="9"/>
      <c r="O15" s="10"/>
      <c r="P15" s="10"/>
      <c r="Q15" s="10"/>
      <c r="R15" s="9"/>
      <c r="S15" s="9"/>
      <c r="T15" s="9"/>
      <c r="U15" s="93"/>
      <c r="V15" s="9"/>
      <c r="W15" s="9"/>
      <c r="X15" s="9"/>
      <c r="Y15" s="10"/>
      <c r="Z15" s="10"/>
      <c r="AA15" s="10"/>
      <c r="AB15" s="21">
        <f t="shared" si="7"/>
        <v>0</v>
      </c>
      <c r="AC15" s="17">
        <f t="shared" si="6"/>
        <v>70098</v>
      </c>
      <c r="AD15" s="17">
        <f t="shared" si="3"/>
        <v>0</v>
      </c>
      <c r="AE15" s="29">
        <f t="shared" si="2"/>
        <v>114.15799999999986</v>
      </c>
      <c r="AF15" s="22"/>
      <c r="AG15" s="23">
        <f t="shared" si="4"/>
        <v>0</v>
      </c>
      <c r="AH15" s="23">
        <f t="shared" si="5"/>
        <v>114.15799999999986</v>
      </c>
    </row>
    <row r="16" spans="1:34" ht="12.75" customHeight="1">
      <c r="A16" s="20">
        <v>4</v>
      </c>
      <c r="B16" s="20"/>
      <c r="C16" s="118" t="s">
        <v>37</v>
      </c>
      <c r="D16" s="119"/>
      <c r="E16" s="120"/>
      <c r="F16" s="9"/>
      <c r="G16" s="9"/>
      <c r="H16" s="9"/>
      <c r="I16" s="10"/>
      <c r="J16" s="10"/>
      <c r="K16" s="10"/>
      <c r="L16" s="9"/>
      <c r="M16" s="9"/>
      <c r="N16" s="9"/>
      <c r="O16" s="10"/>
      <c r="P16" s="10"/>
      <c r="Q16" s="10"/>
      <c r="R16" s="9"/>
      <c r="S16" s="9"/>
      <c r="T16" s="9"/>
      <c r="U16" s="93"/>
      <c r="V16" s="9"/>
      <c r="W16" s="9"/>
      <c r="X16" s="9"/>
      <c r="Y16" s="10"/>
      <c r="Z16" s="10"/>
      <c r="AA16" s="10"/>
      <c r="AB16" s="21">
        <f t="shared" si="7"/>
        <v>0</v>
      </c>
      <c r="AC16" s="17">
        <f t="shared" si="6"/>
        <v>70098</v>
      </c>
      <c r="AD16" s="17">
        <f t="shared" si="3"/>
        <v>0</v>
      </c>
      <c r="AE16" s="29">
        <f t="shared" si="2"/>
        <v>114.15799999999986</v>
      </c>
      <c r="AF16" s="22"/>
      <c r="AG16" s="23">
        <f t="shared" si="4"/>
        <v>0</v>
      </c>
      <c r="AH16" s="23">
        <f t="shared" si="5"/>
        <v>114.15799999999986</v>
      </c>
    </row>
    <row r="17" spans="1:34" ht="12.75" customHeight="1">
      <c r="A17" s="20">
        <v>5</v>
      </c>
      <c r="B17" s="20"/>
      <c r="C17" s="118" t="s">
        <v>37</v>
      </c>
      <c r="D17" s="119"/>
      <c r="E17" s="120"/>
      <c r="F17" s="9"/>
      <c r="G17" s="9"/>
      <c r="H17" s="9"/>
      <c r="I17" s="10"/>
      <c r="J17" s="10"/>
      <c r="K17" s="10"/>
      <c r="L17" s="9"/>
      <c r="M17" s="9"/>
      <c r="N17" s="9"/>
      <c r="O17" s="10"/>
      <c r="P17" s="10"/>
      <c r="Q17" s="10"/>
      <c r="R17" s="9"/>
      <c r="S17" s="9"/>
      <c r="T17" s="9"/>
      <c r="U17" s="93"/>
      <c r="V17" s="9"/>
      <c r="W17" s="9"/>
      <c r="X17" s="9"/>
      <c r="Y17" s="10"/>
      <c r="Z17" s="10"/>
      <c r="AA17" s="10"/>
      <c r="AB17" s="21">
        <f t="shared" si="7"/>
        <v>0</v>
      </c>
      <c r="AC17" s="17">
        <f t="shared" si="6"/>
        <v>70098</v>
      </c>
      <c r="AD17" s="17">
        <f t="shared" si="3"/>
        <v>0</v>
      </c>
      <c r="AE17" s="29">
        <f t="shared" si="2"/>
        <v>114.15799999999986</v>
      </c>
      <c r="AF17" s="22"/>
      <c r="AG17" s="23">
        <f t="shared" si="4"/>
        <v>0</v>
      </c>
      <c r="AH17" s="23">
        <f t="shared" si="5"/>
        <v>114.15799999999986</v>
      </c>
    </row>
    <row r="18" spans="1:34" ht="12.75" customHeight="1">
      <c r="A18" s="20">
        <v>6</v>
      </c>
      <c r="B18" s="20"/>
      <c r="C18" s="118" t="s">
        <v>37</v>
      </c>
      <c r="D18" s="119"/>
      <c r="E18" s="120"/>
      <c r="F18" s="9"/>
      <c r="G18" s="9"/>
      <c r="H18" s="9"/>
      <c r="I18" s="10"/>
      <c r="J18" s="10"/>
      <c r="K18" s="10"/>
      <c r="L18" s="9"/>
      <c r="M18" s="9"/>
      <c r="N18" s="9"/>
      <c r="O18" s="10"/>
      <c r="P18" s="10"/>
      <c r="Q18" s="10"/>
      <c r="R18" s="9"/>
      <c r="S18" s="9"/>
      <c r="T18" s="9"/>
      <c r="U18" s="93"/>
      <c r="V18" s="9"/>
      <c r="W18" s="9"/>
      <c r="X18" s="9"/>
      <c r="Y18" s="10"/>
      <c r="Z18" s="10"/>
      <c r="AA18" s="10"/>
      <c r="AB18" s="21">
        <f t="shared" si="7"/>
        <v>0</v>
      </c>
      <c r="AC18" s="17">
        <f t="shared" si="6"/>
        <v>70098</v>
      </c>
      <c r="AD18" s="17">
        <f t="shared" si="3"/>
        <v>0</v>
      </c>
      <c r="AE18" s="29">
        <f t="shared" si="2"/>
        <v>114.15799999999986</v>
      </c>
      <c r="AF18" s="22"/>
      <c r="AG18" s="23">
        <f t="shared" si="4"/>
        <v>0</v>
      </c>
      <c r="AH18" s="23">
        <f t="shared" si="5"/>
        <v>114.15799999999986</v>
      </c>
    </row>
    <row r="19" spans="1:34" ht="12.75" customHeight="1">
      <c r="A19" s="20">
        <v>7</v>
      </c>
      <c r="B19" s="20"/>
      <c r="C19" s="118" t="s">
        <v>37</v>
      </c>
      <c r="D19" s="119"/>
      <c r="E19" s="120"/>
      <c r="F19" s="9"/>
      <c r="G19" s="9"/>
      <c r="H19" s="9"/>
      <c r="I19" s="10"/>
      <c r="J19" s="10"/>
      <c r="K19" s="10"/>
      <c r="L19" s="9"/>
      <c r="M19" s="9"/>
      <c r="N19" s="9"/>
      <c r="O19" s="10"/>
      <c r="P19" s="10"/>
      <c r="Q19" s="10"/>
      <c r="R19" s="9"/>
      <c r="S19" s="9"/>
      <c r="T19" s="9"/>
      <c r="U19" s="93"/>
      <c r="V19" s="9"/>
      <c r="W19" s="9"/>
      <c r="X19" s="9"/>
      <c r="Y19" s="10"/>
      <c r="Z19" s="10"/>
      <c r="AA19" s="10"/>
      <c r="AB19" s="21">
        <f t="shared" si="7"/>
        <v>0</v>
      </c>
      <c r="AC19" s="17">
        <f t="shared" si="6"/>
        <v>70098</v>
      </c>
      <c r="AD19" s="17">
        <f t="shared" si="3"/>
        <v>0</v>
      </c>
      <c r="AE19" s="29">
        <f t="shared" si="2"/>
        <v>114.15799999999986</v>
      </c>
      <c r="AF19" s="22"/>
      <c r="AG19" s="23">
        <f t="shared" si="4"/>
        <v>0</v>
      </c>
      <c r="AH19" s="23">
        <f t="shared" si="5"/>
        <v>114.15799999999986</v>
      </c>
    </row>
    <row r="20" spans="1:34" ht="12.75" customHeight="1">
      <c r="A20" s="20">
        <v>8</v>
      </c>
      <c r="B20" s="20"/>
      <c r="C20" s="118" t="s">
        <v>37</v>
      </c>
      <c r="D20" s="119"/>
      <c r="E20" s="120"/>
      <c r="F20" s="9"/>
      <c r="G20" s="9"/>
      <c r="H20" s="9"/>
      <c r="I20" s="10"/>
      <c r="J20" s="10"/>
      <c r="K20" s="10"/>
      <c r="L20" s="9"/>
      <c r="M20" s="9"/>
      <c r="N20" s="9"/>
      <c r="O20" s="10"/>
      <c r="P20" s="10"/>
      <c r="Q20" s="10"/>
      <c r="R20" s="9"/>
      <c r="S20" s="9"/>
      <c r="T20" s="9"/>
      <c r="U20" s="93"/>
      <c r="V20" s="9"/>
      <c r="W20" s="9"/>
      <c r="X20" s="9"/>
      <c r="Y20" s="10"/>
      <c r="Z20" s="10"/>
      <c r="AA20" s="10"/>
      <c r="AB20" s="21">
        <f t="shared" si="7"/>
        <v>0</v>
      </c>
      <c r="AC20" s="17">
        <f t="shared" si="6"/>
        <v>70098</v>
      </c>
      <c r="AD20" s="17">
        <f t="shared" si="3"/>
        <v>0</v>
      </c>
      <c r="AE20" s="29">
        <f t="shared" si="2"/>
        <v>114.15799999999986</v>
      </c>
      <c r="AF20" s="22"/>
      <c r="AG20" s="23">
        <f t="shared" si="4"/>
        <v>0</v>
      </c>
      <c r="AH20" s="23">
        <f t="shared" si="5"/>
        <v>114.15799999999986</v>
      </c>
    </row>
    <row r="21" spans="1:34">
      <c r="A21" s="20">
        <v>9</v>
      </c>
      <c r="B21" s="20"/>
      <c r="C21" s="117" t="s">
        <v>37</v>
      </c>
      <c r="D21" s="117"/>
      <c r="E21" s="117"/>
      <c r="F21" s="9"/>
      <c r="G21" s="9"/>
      <c r="H21" s="9"/>
      <c r="I21" s="10"/>
      <c r="J21" s="10"/>
      <c r="K21" s="10"/>
      <c r="L21" s="9"/>
      <c r="M21" s="9"/>
      <c r="N21" s="9"/>
      <c r="O21" s="10"/>
      <c r="P21" s="10"/>
      <c r="Q21" s="10"/>
      <c r="R21" s="9"/>
      <c r="S21" s="9"/>
      <c r="T21" s="9"/>
      <c r="U21" s="93"/>
      <c r="V21" s="9"/>
      <c r="W21" s="9"/>
      <c r="X21" s="9"/>
      <c r="Y21" s="10"/>
      <c r="Z21" s="10"/>
      <c r="AA21" s="10"/>
      <c r="AB21" s="21">
        <f t="shared" si="7"/>
        <v>0</v>
      </c>
      <c r="AC21" s="17">
        <f>SUM(AC20,AD20)</f>
        <v>70098</v>
      </c>
      <c r="AD21" s="17">
        <f t="shared" si="3"/>
        <v>0</v>
      </c>
      <c r="AE21" s="29">
        <f>AH20</f>
        <v>114.15799999999986</v>
      </c>
      <c r="AF21" s="22"/>
      <c r="AG21" s="23">
        <f t="shared" si="4"/>
        <v>0</v>
      </c>
      <c r="AH21" s="23">
        <f t="shared" si="5"/>
        <v>114.15799999999986</v>
      </c>
    </row>
    <row r="22" spans="1:34">
      <c r="A22" s="20">
        <v>10</v>
      </c>
      <c r="B22" s="20"/>
      <c r="C22" s="117" t="s">
        <v>37</v>
      </c>
      <c r="D22" s="117"/>
      <c r="E22" s="117"/>
      <c r="F22" s="9"/>
      <c r="G22" s="9"/>
      <c r="H22" s="9"/>
      <c r="I22" s="10"/>
      <c r="J22" s="10"/>
      <c r="K22" s="10"/>
      <c r="L22" s="9"/>
      <c r="M22" s="9"/>
      <c r="N22" s="9"/>
      <c r="O22" s="10"/>
      <c r="P22" s="10"/>
      <c r="Q22" s="10"/>
      <c r="R22" s="9"/>
      <c r="S22" s="9"/>
      <c r="T22" s="9"/>
      <c r="U22" s="93"/>
      <c r="V22" s="9"/>
      <c r="W22" s="9"/>
      <c r="X22" s="9"/>
      <c r="Y22" s="10"/>
      <c r="Z22" s="10"/>
      <c r="AA22" s="10"/>
      <c r="AB22" s="21">
        <f t="shared" si="7"/>
        <v>0</v>
      </c>
      <c r="AC22" s="17">
        <f t="shared" si="6"/>
        <v>70098</v>
      </c>
      <c r="AD22" s="17">
        <f t="shared" si="3"/>
        <v>0</v>
      </c>
      <c r="AE22" s="29">
        <f t="shared" si="2"/>
        <v>114.15799999999986</v>
      </c>
      <c r="AF22" s="22"/>
      <c r="AG22" s="23">
        <f t="shared" si="4"/>
        <v>0</v>
      </c>
      <c r="AH22" s="23">
        <f t="shared" si="5"/>
        <v>114.15799999999986</v>
      </c>
    </row>
    <row r="23" spans="1:34">
      <c r="A23" s="20">
        <v>11</v>
      </c>
      <c r="B23" s="20"/>
      <c r="C23" s="117" t="s">
        <v>37</v>
      </c>
      <c r="D23" s="117"/>
      <c r="E23" s="117"/>
      <c r="F23" s="9"/>
      <c r="G23" s="9"/>
      <c r="H23" s="9"/>
      <c r="I23" s="10"/>
      <c r="J23" s="10"/>
      <c r="K23" s="10"/>
      <c r="L23" s="9"/>
      <c r="M23" s="9"/>
      <c r="N23" s="9"/>
      <c r="O23" s="10"/>
      <c r="P23" s="10"/>
      <c r="Q23" s="10"/>
      <c r="R23" s="9"/>
      <c r="S23" s="9"/>
      <c r="T23" s="9"/>
      <c r="U23" s="93"/>
      <c r="V23" s="9"/>
      <c r="W23" s="9"/>
      <c r="X23" s="9"/>
      <c r="Y23" s="10"/>
      <c r="Z23" s="10"/>
      <c r="AA23" s="10"/>
      <c r="AB23" s="21">
        <f t="shared" si="7"/>
        <v>0</v>
      </c>
      <c r="AC23" s="17">
        <f t="shared" si="6"/>
        <v>70098</v>
      </c>
      <c r="AD23" s="17">
        <f t="shared" si="3"/>
        <v>0</v>
      </c>
      <c r="AE23" s="29">
        <f t="shared" si="2"/>
        <v>114.15799999999986</v>
      </c>
      <c r="AF23" s="22"/>
      <c r="AG23" s="23">
        <f t="shared" si="4"/>
        <v>0</v>
      </c>
      <c r="AH23" s="23">
        <f t="shared" si="5"/>
        <v>114.15799999999986</v>
      </c>
    </row>
    <row r="24" spans="1:34">
      <c r="A24" s="20">
        <v>12</v>
      </c>
      <c r="B24" s="20"/>
      <c r="C24" s="117" t="s">
        <v>37</v>
      </c>
      <c r="D24" s="117"/>
      <c r="E24" s="117"/>
      <c r="F24" s="9"/>
      <c r="G24" s="9"/>
      <c r="H24" s="9"/>
      <c r="I24" s="10"/>
      <c r="J24" s="10"/>
      <c r="K24" s="10"/>
      <c r="L24" s="9"/>
      <c r="M24" s="9"/>
      <c r="N24" s="9"/>
      <c r="O24" s="10"/>
      <c r="P24" s="10"/>
      <c r="Q24" s="10"/>
      <c r="R24" s="9"/>
      <c r="S24" s="9"/>
      <c r="T24" s="9"/>
      <c r="U24" s="93"/>
      <c r="V24" s="9"/>
      <c r="W24" s="9"/>
      <c r="X24" s="9"/>
      <c r="Y24" s="10"/>
      <c r="Z24" s="10"/>
      <c r="AA24" s="10"/>
      <c r="AB24" s="21">
        <f t="shared" si="7"/>
        <v>0</v>
      </c>
      <c r="AC24" s="17">
        <f t="shared" si="6"/>
        <v>70098</v>
      </c>
      <c r="AD24" s="17">
        <f t="shared" si="3"/>
        <v>0</v>
      </c>
      <c r="AE24" s="29">
        <f t="shared" si="2"/>
        <v>114.15799999999986</v>
      </c>
      <c r="AF24" s="22"/>
      <c r="AG24" s="23">
        <f t="shared" si="4"/>
        <v>0</v>
      </c>
      <c r="AH24" s="23">
        <f t="shared" si="5"/>
        <v>114.15799999999986</v>
      </c>
    </row>
    <row r="25" spans="1:34">
      <c r="A25" s="20">
        <v>13</v>
      </c>
      <c r="B25" s="20"/>
      <c r="C25" s="117" t="s">
        <v>37</v>
      </c>
      <c r="D25" s="117"/>
      <c r="E25" s="117"/>
      <c r="F25" s="9"/>
      <c r="G25" s="9"/>
      <c r="H25" s="9"/>
      <c r="I25" s="10"/>
      <c r="J25" s="10"/>
      <c r="K25" s="10"/>
      <c r="L25" s="9"/>
      <c r="M25" s="9"/>
      <c r="N25" s="9"/>
      <c r="O25" s="10"/>
      <c r="P25" s="10"/>
      <c r="Q25" s="10"/>
      <c r="R25" s="9"/>
      <c r="S25" s="9"/>
      <c r="T25" s="9"/>
      <c r="U25" s="93"/>
      <c r="V25" s="9"/>
      <c r="W25" s="9"/>
      <c r="X25" s="9"/>
      <c r="Y25" s="10"/>
      <c r="Z25" s="10"/>
      <c r="AA25" s="10"/>
      <c r="AB25" s="21">
        <f t="shared" si="7"/>
        <v>0</v>
      </c>
      <c r="AC25" s="17">
        <f t="shared" si="6"/>
        <v>70098</v>
      </c>
      <c r="AD25" s="17">
        <f t="shared" si="3"/>
        <v>0</v>
      </c>
      <c r="AE25" s="29">
        <f t="shared" si="2"/>
        <v>114.15799999999986</v>
      </c>
      <c r="AF25" s="22"/>
      <c r="AG25" s="23">
        <f t="shared" si="4"/>
        <v>0</v>
      </c>
      <c r="AH25" s="23">
        <f t="shared" si="5"/>
        <v>114.15799999999986</v>
      </c>
    </row>
    <row r="26" spans="1:34">
      <c r="A26" s="20">
        <v>14</v>
      </c>
      <c r="B26" s="20"/>
      <c r="C26" s="117" t="s">
        <v>37</v>
      </c>
      <c r="D26" s="117"/>
      <c r="E26" s="117"/>
      <c r="F26" s="9"/>
      <c r="G26" s="9"/>
      <c r="H26" s="9"/>
      <c r="I26" s="10"/>
      <c r="J26" s="10"/>
      <c r="K26" s="10"/>
      <c r="L26" s="9"/>
      <c r="M26" s="9"/>
      <c r="N26" s="9"/>
      <c r="O26" s="10"/>
      <c r="P26" s="10"/>
      <c r="Q26" s="10"/>
      <c r="R26" s="9"/>
      <c r="S26" s="9"/>
      <c r="T26" s="9"/>
      <c r="U26" s="93"/>
      <c r="V26" s="9"/>
      <c r="W26" s="9"/>
      <c r="X26" s="9"/>
      <c r="Y26" s="10"/>
      <c r="Z26" s="10"/>
      <c r="AA26" s="10"/>
      <c r="AB26" s="21">
        <f t="shared" si="7"/>
        <v>0</v>
      </c>
      <c r="AC26" s="17">
        <f t="shared" si="6"/>
        <v>70098</v>
      </c>
      <c r="AD26" s="17">
        <f t="shared" si="3"/>
        <v>0</v>
      </c>
      <c r="AE26" s="29">
        <f t="shared" si="2"/>
        <v>114.15799999999986</v>
      </c>
      <c r="AF26" s="22"/>
      <c r="AG26" s="23">
        <f t="shared" si="4"/>
        <v>0</v>
      </c>
      <c r="AH26" s="23">
        <f t="shared" si="5"/>
        <v>114.15799999999986</v>
      </c>
    </row>
    <row r="27" spans="1:34">
      <c r="A27" s="20">
        <v>15</v>
      </c>
      <c r="B27" s="20"/>
      <c r="C27" s="11"/>
      <c r="D27" s="11"/>
      <c r="E27" s="11"/>
      <c r="F27" s="9"/>
      <c r="G27" s="9"/>
      <c r="H27" s="9"/>
      <c r="I27" s="10"/>
      <c r="J27" s="10"/>
      <c r="K27" s="10"/>
      <c r="L27" s="9"/>
      <c r="M27" s="9"/>
      <c r="N27" s="9"/>
      <c r="O27" s="10"/>
      <c r="P27" s="10"/>
      <c r="Q27" s="10"/>
      <c r="R27" s="9"/>
      <c r="S27" s="9"/>
      <c r="T27" s="9"/>
      <c r="U27" s="93"/>
      <c r="V27" s="9"/>
      <c r="W27" s="9"/>
      <c r="X27" s="9"/>
      <c r="Y27" s="10"/>
      <c r="Z27" s="10"/>
      <c r="AA27" s="10"/>
      <c r="AB27" s="21">
        <f t="shared" si="7"/>
        <v>0</v>
      </c>
      <c r="AC27" s="17">
        <f t="shared" si="6"/>
        <v>70098</v>
      </c>
      <c r="AD27" s="17">
        <f t="shared" si="3"/>
        <v>0</v>
      </c>
      <c r="AE27" s="29">
        <f t="shared" si="2"/>
        <v>114.15799999999986</v>
      </c>
      <c r="AF27" s="22"/>
      <c r="AG27" s="23">
        <f t="shared" si="4"/>
        <v>0</v>
      </c>
      <c r="AH27" s="23">
        <f t="shared" si="5"/>
        <v>114.15799999999986</v>
      </c>
    </row>
    <row r="28" spans="1:34">
      <c r="A28" s="20">
        <v>16</v>
      </c>
      <c r="B28" s="20"/>
      <c r="C28" s="11"/>
      <c r="D28" s="11"/>
      <c r="E28" s="11"/>
      <c r="F28" s="9"/>
      <c r="G28" s="9"/>
      <c r="H28" s="9"/>
      <c r="I28" s="10"/>
      <c r="J28" s="10"/>
      <c r="K28" s="10"/>
      <c r="L28" s="9"/>
      <c r="M28" s="9"/>
      <c r="N28" s="9"/>
      <c r="O28" s="10"/>
      <c r="P28" s="10"/>
      <c r="Q28" s="10"/>
      <c r="R28" s="9"/>
      <c r="S28" s="9"/>
      <c r="T28" s="9"/>
      <c r="U28" s="96"/>
      <c r="V28" s="9"/>
      <c r="W28" s="9"/>
      <c r="X28" s="9"/>
      <c r="Y28" s="10"/>
      <c r="Z28" s="10"/>
      <c r="AA28" s="10"/>
      <c r="AB28" s="21">
        <f t="shared" si="7"/>
        <v>0</v>
      </c>
      <c r="AC28" s="17">
        <f t="shared" si="6"/>
        <v>70098</v>
      </c>
      <c r="AD28" s="17">
        <f t="shared" si="3"/>
        <v>0</v>
      </c>
      <c r="AE28" s="29">
        <f t="shared" si="2"/>
        <v>114.15799999999986</v>
      </c>
      <c r="AF28" s="22"/>
      <c r="AG28" s="23">
        <f t="shared" si="4"/>
        <v>0</v>
      </c>
      <c r="AH28" s="23">
        <f t="shared" si="5"/>
        <v>114.15799999999986</v>
      </c>
    </row>
    <row r="29" spans="1:34">
      <c r="A29" s="20">
        <v>17</v>
      </c>
      <c r="B29" s="20"/>
      <c r="C29" s="11"/>
      <c r="D29" s="11"/>
      <c r="E29" s="11"/>
      <c r="F29" s="9"/>
      <c r="G29" s="9"/>
      <c r="H29" s="9"/>
      <c r="I29" s="10"/>
      <c r="J29" s="10"/>
      <c r="K29" s="10"/>
      <c r="L29" s="9"/>
      <c r="M29" s="9"/>
      <c r="N29" s="9"/>
      <c r="O29" s="10"/>
      <c r="P29" s="10"/>
      <c r="Q29" s="10"/>
      <c r="R29" s="9"/>
      <c r="S29" s="9"/>
      <c r="T29" s="9"/>
      <c r="U29" s="96"/>
      <c r="V29" s="9"/>
      <c r="W29" s="9"/>
      <c r="X29" s="9"/>
      <c r="Y29" s="10"/>
      <c r="Z29" s="10"/>
      <c r="AA29" s="10"/>
      <c r="AB29" s="21">
        <f t="shared" si="7"/>
        <v>0</v>
      </c>
      <c r="AC29" s="17">
        <f t="shared" si="6"/>
        <v>70098</v>
      </c>
      <c r="AD29" s="17">
        <f t="shared" si="3"/>
        <v>0</v>
      </c>
      <c r="AE29" s="29">
        <f t="shared" si="2"/>
        <v>114.15799999999986</v>
      </c>
      <c r="AF29" s="22"/>
      <c r="AG29" s="23">
        <f t="shared" si="4"/>
        <v>0</v>
      </c>
      <c r="AH29" s="23">
        <f t="shared" si="5"/>
        <v>114.15799999999986</v>
      </c>
    </row>
    <row r="30" spans="1:34">
      <c r="A30" s="20">
        <v>18</v>
      </c>
      <c r="B30" s="20"/>
      <c r="C30" s="11"/>
      <c r="D30" s="11"/>
      <c r="E30" s="11"/>
      <c r="F30" s="9"/>
      <c r="G30" s="9"/>
      <c r="H30" s="9"/>
      <c r="I30" s="10"/>
      <c r="J30" s="10"/>
      <c r="K30" s="10"/>
      <c r="L30" s="9"/>
      <c r="M30" s="9"/>
      <c r="N30" s="9"/>
      <c r="O30" s="10"/>
      <c r="P30" s="10"/>
      <c r="Q30" s="10"/>
      <c r="R30" s="9"/>
      <c r="S30" s="9"/>
      <c r="T30" s="9"/>
      <c r="U30" s="96"/>
      <c r="V30" s="9"/>
      <c r="W30" s="9"/>
      <c r="X30" s="9"/>
      <c r="Y30" s="10"/>
      <c r="Z30" s="10"/>
      <c r="AA30" s="10"/>
      <c r="AB30" s="21">
        <f t="shared" si="7"/>
        <v>0</v>
      </c>
      <c r="AC30" s="17">
        <f t="shared" si="6"/>
        <v>70098</v>
      </c>
      <c r="AD30" s="17">
        <f t="shared" si="3"/>
        <v>0</v>
      </c>
      <c r="AE30" s="29">
        <f t="shared" si="2"/>
        <v>114.15799999999986</v>
      </c>
      <c r="AF30" s="22"/>
      <c r="AG30" s="23">
        <f t="shared" si="4"/>
        <v>0</v>
      </c>
      <c r="AH30" s="23">
        <f t="shared" si="5"/>
        <v>114.15799999999986</v>
      </c>
    </row>
    <row r="31" spans="1:34">
      <c r="A31" s="20">
        <v>19</v>
      </c>
      <c r="B31" s="20"/>
      <c r="C31" s="117" t="s">
        <v>37</v>
      </c>
      <c r="D31" s="117"/>
      <c r="E31" s="117"/>
      <c r="F31" s="9"/>
      <c r="G31" s="9"/>
      <c r="H31" s="9"/>
      <c r="I31" s="10"/>
      <c r="J31" s="10"/>
      <c r="K31" s="10"/>
      <c r="L31" s="9"/>
      <c r="M31" s="9"/>
      <c r="N31" s="9"/>
      <c r="O31" s="10"/>
      <c r="P31" s="10"/>
      <c r="Q31" s="10"/>
      <c r="R31" s="9"/>
      <c r="S31" s="9"/>
      <c r="T31" s="9"/>
      <c r="U31" s="96"/>
      <c r="V31" s="9"/>
      <c r="W31" s="9"/>
      <c r="X31" s="9"/>
      <c r="Y31" s="10"/>
      <c r="Z31" s="10"/>
      <c r="AA31" s="10"/>
      <c r="AB31" s="21">
        <f t="shared" si="7"/>
        <v>0</v>
      </c>
      <c r="AC31" s="17">
        <f t="shared" si="6"/>
        <v>70098</v>
      </c>
      <c r="AD31" s="17">
        <f t="shared" si="3"/>
        <v>0</v>
      </c>
      <c r="AE31" s="29">
        <f t="shared" si="2"/>
        <v>114.15799999999986</v>
      </c>
      <c r="AF31" s="22"/>
      <c r="AG31" s="23">
        <f t="shared" si="4"/>
        <v>0</v>
      </c>
      <c r="AH31" s="23">
        <f t="shared" si="5"/>
        <v>114.15799999999986</v>
      </c>
    </row>
    <row r="32" spans="1:34">
      <c r="A32" s="20">
        <v>20</v>
      </c>
      <c r="B32" s="20"/>
      <c r="C32" s="117" t="s">
        <v>37</v>
      </c>
      <c r="D32" s="117"/>
      <c r="E32" s="117"/>
      <c r="F32" s="9"/>
      <c r="G32" s="9"/>
      <c r="H32" s="9"/>
      <c r="I32" s="10"/>
      <c r="J32" s="10"/>
      <c r="K32" s="10"/>
      <c r="L32" s="9"/>
      <c r="M32" s="9"/>
      <c r="N32" s="9"/>
      <c r="O32" s="10"/>
      <c r="P32" s="10"/>
      <c r="Q32" s="10"/>
      <c r="R32" s="9"/>
      <c r="S32" s="9"/>
      <c r="T32" s="9"/>
      <c r="U32" s="96"/>
      <c r="V32" s="9"/>
      <c r="W32" s="9"/>
      <c r="X32" s="9"/>
      <c r="Y32" s="10"/>
      <c r="Z32" s="10"/>
      <c r="AA32" s="10"/>
      <c r="AB32" s="21">
        <f t="shared" si="7"/>
        <v>0</v>
      </c>
      <c r="AC32" s="17">
        <f t="shared" si="6"/>
        <v>70098</v>
      </c>
      <c r="AD32" s="17">
        <f t="shared" si="3"/>
        <v>0</v>
      </c>
      <c r="AE32" s="29">
        <f t="shared" si="2"/>
        <v>114.15799999999986</v>
      </c>
      <c r="AF32" s="22"/>
      <c r="AG32" s="23">
        <f t="shared" si="4"/>
        <v>0</v>
      </c>
      <c r="AH32" s="23">
        <f t="shared" si="5"/>
        <v>114.15799999999986</v>
      </c>
    </row>
    <row r="33" spans="1:34">
      <c r="A33" s="20">
        <v>21</v>
      </c>
      <c r="B33" s="20"/>
      <c r="C33" s="117" t="s">
        <v>37</v>
      </c>
      <c r="D33" s="117"/>
      <c r="E33" s="117"/>
      <c r="F33" s="9"/>
      <c r="G33" s="9"/>
      <c r="H33" s="9"/>
      <c r="I33" s="10"/>
      <c r="J33" s="10"/>
      <c r="K33" s="10"/>
      <c r="L33" s="9"/>
      <c r="M33" s="9"/>
      <c r="N33" s="9"/>
      <c r="O33" s="10"/>
      <c r="P33" s="10"/>
      <c r="Q33" s="10"/>
      <c r="R33" s="9"/>
      <c r="S33" s="9"/>
      <c r="T33" s="9"/>
      <c r="U33" s="96"/>
      <c r="V33" s="9"/>
      <c r="W33" s="9"/>
      <c r="X33" s="9"/>
      <c r="Y33" s="10"/>
      <c r="Z33" s="10"/>
      <c r="AA33" s="10"/>
      <c r="AB33" s="21">
        <f t="shared" si="7"/>
        <v>0</v>
      </c>
      <c r="AC33" s="17">
        <f t="shared" si="6"/>
        <v>70098</v>
      </c>
      <c r="AD33" s="17">
        <f t="shared" si="3"/>
        <v>0</v>
      </c>
      <c r="AE33" s="29">
        <f t="shared" si="2"/>
        <v>114.15799999999986</v>
      </c>
      <c r="AF33" s="22"/>
      <c r="AG33" s="23">
        <f t="shared" si="4"/>
        <v>0</v>
      </c>
      <c r="AH33" s="23">
        <f t="shared" si="5"/>
        <v>114.15799999999986</v>
      </c>
    </row>
    <row r="34" spans="1:34">
      <c r="A34" s="20">
        <v>22</v>
      </c>
      <c r="B34" s="20"/>
      <c r="C34" s="12"/>
      <c r="D34" s="25"/>
      <c r="E34" s="13"/>
      <c r="F34" s="9"/>
      <c r="G34" s="9"/>
      <c r="H34" s="9"/>
      <c r="I34" s="10"/>
      <c r="J34" s="10"/>
      <c r="K34" s="10"/>
      <c r="L34" s="9"/>
      <c r="M34" s="9"/>
      <c r="N34" s="9"/>
      <c r="O34" s="10"/>
      <c r="P34" s="10"/>
      <c r="Q34" s="10"/>
      <c r="R34" s="9"/>
      <c r="S34" s="9"/>
      <c r="T34" s="9"/>
      <c r="U34" s="96"/>
      <c r="V34" s="9"/>
      <c r="W34" s="9"/>
      <c r="X34" s="9"/>
      <c r="Y34" s="10"/>
      <c r="Z34" s="10"/>
      <c r="AA34" s="10"/>
      <c r="AB34" s="21">
        <f t="shared" si="7"/>
        <v>0</v>
      </c>
      <c r="AC34" s="17">
        <f t="shared" si="6"/>
        <v>70098</v>
      </c>
      <c r="AD34" s="17">
        <f t="shared" si="3"/>
        <v>0</v>
      </c>
      <c r="AE34" s="29">
        <f t="shared" si="2"/>
        <v>114.15799999999986</v>
      </c>
      <c r="AF34" s="22"/>
      <c r="AG34" s="23">
        <f t="shared" si="4"/>
        <v>0</v>
      </c>
      <c r="AH34" s="23">
        <f t="shared" si="5"/>
        <v>114.15799999999986</v>
      </c>
    </row>
    <row r="35" spans="1:34">
      <c r="A35" s="20">
        <v>23</v>
      </c>
      <c r="B35" s="20"/>
      <c r="C35" s="12"/>
      <c r="D35" s="25"/>
      <c r="E35" s="13"/>
      <c r="F35" s="9"/>
      <c r="G35" s="9"/>
      <c r="H35" s="9"/>
      <c r="I35" s="10"/>
      <c r="J35" s="10"/>
      <c r="K35" s="10"/>
      <c r="L35" s="9"/>
      <c r="M35" s="9"/>
      <c r="N35" s="9"/>
      <c r="O35" s="10"/>
      <c r="P35" s="10"/>
      <c r="Q35" s="10"/>
      <c r="R35" s="9"/>
      <c r="S35" s="9"/>
      <c r="T35" s="9"/>
      <c r="U35" s="14"/>
      <c r="V35" s="9"/>
      <c r="W35" s="9"/>
      <c r="X35" s="9"/>
      <c r="Y35" s="10"/>
      <c r="Z35" s="10"/>
      <c r="AA35" s="10"/>
      <c r="AB35" s="21">
        <f t="shared" si="7"/>
        <v>0</v>
      </c>
      <c r="AC35" s="17">
        <f t="shared" si="6"/>
        <v>70098</v>
      </c>
      <c r="AD35" s="17">
        <f t="shared" si="3"/>
        <v>0</v>
      </c>
      <c r="AE35" s="29">
        <f t="shared" si="2"/>
        <v>114.15799999999986</v>
      </c>
      <c r="AF35" s="22"/>
      <c r="AG35" s="23">
        <f t="shared" si="4"/>
        <v>0</v>
      </c>
      <c r="AH35" s="23">
        <f t="shared" si="5"/>
        <v>114.15799999999986</v>
      </c>
    </row>
    <row r="36" spans="1:34">
      <c r="A36" s="20">
        <v>24</v>
      </c>
      <c r="B36" s="20"/>
      <c r="C36" s="12"/>
      <c r="D36" s="25"/>
      <c r="E36" s="13"/>
      <c r="F36" s="9"/>
      <c r="G36" s="9"/>
      <c r="H36" s="9"/>
      <c r="I36" s="10"/>
      <c r="J36" s="10"/>
      <c r="K36" s="10"/>
      <c r="L36" s="9"/>
      <c r="M36" s="9"/>
      <c r="N36" s="9"/>
      <c r="O36" s="10"/>
      <c r="P36" s="10"/>
      <c r="Q36" s="10"/>
      <c r="R36" s="9"/>
      <c r="S36" s="9"/>
      <c r="T36" s="9"/>
      <c r="U36" s="14"/>
      <c r="V36" s="9"/>
      <c r="W36" s="9"/>
      <c r="X36" s="9"/>
      <c r="Y36" s="10"/>
      <c r="Z36" s="10"/>
      <c r="AA36" s="10"/>
      <c r="AB36" s="21">
        <f t="shared" si="7"/>
        <v>0</v>
      </c>
      <c r="AC36" s="17">
        <f t="shared" si="6"/>
        <v>70098</v>
      </c>
      <c r="AD36" s="17">
        <f t="shared" si="3"/>
        <v>0</v>
      </c>
      <c r="AE36" s="29">
        <f t="shared" si="2"/>
        <v>114.15799999999986</v>
      </c>
      <c r="AF36" s="22"/>
      <c r="AG36" s="23">
        <f t="shared" si="4"/>
        <v>0</v>
      </c>
      <c r="AH36" s="23">
        <f t="shared" si="5"/>
        <v>114.15799999999986</v>
      </c>
    </row>
    <row r="37" spans="1:34">
      <c r="A37" s="20">
        <v>25</v>
      </c>
      <c r="B37" s="20"/>
      <c r="C37" s="12"/>
      <c r="D37" s="25"/>
      <c r="E37" s="13"/>
      <c r="F37" s="9"/>
      <c r="G37" s="9"/>
      <c r="H37" s="9"/>
      <c r="I37" s="10"/>
      <c r="J37" s="10"/>
      <c r="K37" s="10"/>
      <c r="L37" s="9"/>
      <c r="M37" s="9"/>
      <c r="N37" s="9"/>
      <c r="O37" s="10"/>
      <c r="P37" s="10"/>
      <c r="Q37" s="10"/>
      <c r="R37" s="9"/>
      <c r="S37" s="9"/>
      <c r="T37" s="9"/>
      <c r="U37" s="14"/>
      <c r="V37" s="9"/>
      <c r="W37" s="9"/>
      <c r="X37" s="9"/>
      <c r="Y37" s="10"/>
      <c r="Z37" s="10"/>
      <c r="AA37" s="10"/>
      <c r="AB37" s="21">
        <f t="shared" si="7"/>
        <v>0</v>
      </c>
      <c r="AC37" s="17">
        <f t="shared" si="6"/>
        <v>70098</v>
      </c>
      <c r="AD37" s="17">
        <f t="shared" si="3"/>
        <v>0</v>
      </c>
      <c r="AE37" s="29">
        <f t="shared" si="2"/>
        <v>114.15799999999986</v>
      </c>
      <c r="AF37" s="22"/>
      <c r="AG37" s="23">
        <f t="shared" si="4"/>
        <v>0</v>
      </c>
      <c r="AH37" s="23">
        <f t="shared" si="5"/>
        <v>114.15799999999986</v>
      </c>
    </row>
    <row r="38" spans="1:34">
      <c r="A38" s="20">
        <v>26</v>
      </c>
      <c r="B38" s="20"/>
      <c r="C38" s="12"/>
      <c r="D38" s="25"/>
      <c r="E38" s="13"/>
      <c r="F38" s="9"/>
      <c r="G38" s="9"/>
      <c r="H38" s="9"/>
      <c r="I38" s="10"/>
      <c r="J38" s="10"/>
      <c r="K38" s="10"/>
      <c r="L38" s="9"/>
      <c r="M38" s="9"/>
      <c r="N38" s="9"/>
      <c r="O38" s="10"/>
      <c r="P38" s="10"/>
      <c r="Q38" s="10"/>
      <c r="R38" s="9"/>
      <c r="S38" s="9"/>
      <c r="T38" s="9"/>
      <c r="U38" s="14"/>
      <c r="V38" s="9"/>
      <c r="W38" s="9"/>
      <c r="X38" s="9"/>
      <c r="Y38" s="10"/>
      <c r="Z38" s="10"/>
      <c r="AA38" s="10"/>
      <c r="AB38" s="21">
        <f t="shared" si="7"/>
        <v>0</v>
      </c>
      <c r="AC38" s="17">
        <f t="shared" si="6"/>
        <v>70098</v>
      </c>
      <c r="AD38" s="17">
        <f t="shared" si="3"/>
        <v>0</v>
      </c>
      <c r="AE38" s="29">
        <f t="shared" si="2"/>
        <v>114.15799999999986</v>
      </c>
      <c r="AF38" s="22"/>
      <c r="AG38" s="23">
        <f t="shared" si="4"/>
        <v>0</v>
      </c>
      <c r="AH38" s="23">
        <f t="shared" si="5"/>
        <v>114.15799999999986</v>
      </c>
    </row>
    <row r="39" spans="1:34">
      <c r="A39" s="20">
        <v>27</v>
      </c>
      <c r="B39" s="20"/>
      <c r="C39" s="12"/>
      <c r="D39" s="25"/>
      <c r="E39" s="13"/>
      <c r="F39" s="9"/>
      <c r="G39" s="9"/>
      <c r="H39" s="9"/>
      <c r="I39" s="10"/>
      <c r="J39" s="10"/>
      <c r="K39" s="10"/>
      <c r="L39" s="9"/>
      <c r="M39" s="9"/>
      <c r="N39" s="9"/>
      <c r="O39" s="10"/>
      <c r="P39" s="10"/>
      <c r="Q39" s="10"/>
      <c r="R39" s="9"/>
      <c r="S39" s="9"/>
      <c r="T39" s="9"/>
      <c r="U39" s="14"/>
      <c r="V39" s="9"/>
      <c r="W39" s="9"/>
      <c r="X39" s="9"/>
      <c r="Y39" s="10"/>
      <c r="Z39" s="10"/>
      <c r="AA39" s="10"/>
      <c r="AB39" s="21">
        <f t="shared" si="7"/>
        <v>0</v>
      </c>
      <c r="AC39" s="17">
        <f t="shared" si="6"/>
        <v>70098</v>
      </c>
      <c r="AD39" s="17">
        <f t="shared" si="3"/>
        <v>0</v>
      </c>
      <c r="AE39" s="29">
        <f t="shared" si="2"/>
        <v>114.15799999999986</v>
      </c>
      <c r="AF39" s="22"/>
      <c r="AG39" s="23">
        <f t="shared" si="4"/>
        <v>0</v>
      </c>
      <c r="AH39" s="23">
        <f t="shared" si="5"/>
        <v>114.15799999999986</v>
      </c>
    </row>
    <row r="40" spans="1:34">
      <c r="A40" s="20">
        <v>28</v>
      </c>
      <c r="B40" s="20"/>
      <c r="C40" s="12"/>
      <c r="D40" s="25"/>
      <c r="E40" s="13"/>
      <c r="F40" s="9"/>
      <c r="G40" s="9"/>
      <c r="H40" s="9"/>
      <c r="I40" s="10"/>
      <c r="J40" s="10"/>
      <c r="K40" s="10"/>
      <c r="L40" s="9"/>
      <c r="M40" s="9"/>
      <c r="N40" s="9"/>
      <c r="O40" s="10"/>
      <c r="P40" s="10"/>
      <c r="Q40" s="10"/>
      <c r="R40" s="9"/>
      <c r="S40" s="9"/>
      <c r="T40" s="9"/>
      <c r="U40" s="14"/>
      <c r="V40" s="9"/>
      <c r="W40" s="9"/>
      <c r="X40" s="9"/>
      <c r="Y40" s="10"/>
      <c r="Z40" s="10"/>
      <c r="AA40" s="10"/>
      <c r="AB40" s="21">
        <f t="shared" si="7"/>
        <v>0</v>
      </c>
      <c r="AC40" s="17">
        <f t="shared" si="6"/>
        <v>70098</v>
      </c>
      <c r="AD40" s="17">
        <f t="shared" si="3"/>
        <v>0</v>
      </c>
      <c r="AE40" s="29">
        <f t="shared" si="2"/>
        <v>114.15799999999986</v>
      </c>
      <c r="AF40" s="22"/>
      <c r="AG40" s="23">
        <f t="shared" si="4"/>
        <v>0</v>
      </c>
      <c r="AH40" s="23">
        <f t="shared" si="5"/>
        <v>114.15799999999986</v>
      </c>
    </row>
    <row r="41" spans="1:34">
      <c r="A41" s="20">
        <v>29</v>
      </c>
      <c r="B41" s="20"/>
      <c r="C41" s="12"/>
      <c r="D41" s="25"/>
      <c r="E41" s="13"/>
      <c r="F41" s="9"/>
      <c r="G41" s="9"/>
      <c r="H41" s="9"/>
      <c r="I41" s="10"/>
      <c r="J41" s="10"/>
      <c r="K41" s="10"/>
      <c r="L41" s="9"/>
      <c r="M41" s="9"/>
      <c r="N41" s="9"/>
      <c r="O41" s="10"/>
      <c r="P41" s="10"/>
      <c r="Q41" s="10"/>
      <c r="R41" s="9"/>
      <c r="S41" s="9"/>
      <c r="T41" s="9"/>
      <c r="U41" s="14"/>
      <c r="V41" s="9"/>
      <c r="W41" s="9"/>
      <c r="X41" s="9"/>
      <c r="Y41" s="10"/>
      <c r="Z41" s="10"/>
      <c r="AA41" s="10"/>
      <c r="AB41" s="21">
        <f t="shared" si="7"/>
        <v>0</v>
      </c>
      <c r="AC41" s="17">
        <f t="shared" si="6"/>
        <v>70098</v>
      </c>
      <c r="AD41" s="17">
        <f t="shared" si="3"/>
        <v>0</v>
      </c>
      <c r="AE41" s="29">
        <f t="shared" si="2"/>
        <v>114.15799999999986</v>
      </c>
      <c r="AF41" s="22"/>
      <c r="AG41" s="23">
        <f t="shared" si="4"/>
        <v>0</v>
      </c>
      <c r="AH41" s="23">
        <f t="shared" si="5"/>
        <v>114.15799999999986</v>
      </c>
    </row>
    <row r="42" spans="1:34">
      <c r="A42" s="20">
        <v>30</v>
      </c>
      <c r="B42" s="20"/>
      <c r="C42" s="12"/>
      <c r="D42" s="25"/>
      <c r="E42" s="13"/>
      <c r="F42" s="9"/>
      <c r="G42" s="9"/>
      <c r="H42" s="9"/>
      <c r="I42" s="10"/>
      <c r="J42" s="10"/>
      <c r="K42" s="10"/>
      <c r="L42" s="9"/>
      <c r="M42" s="9"/>
      <c r="N42" s="9"/>
      <c r="O42" s="10"/>
      <c r="P42" s="10"/>
      <c r="Q42" s="10"/>
      <c r="R42" s="9"/>
      <c r="S42" s="9"/>
      <c r="T42" s="9"/>
      <c r="U42" s="14"/>
      <c r="V42" s="9"/>
      <c r="W42" s="9"/>
      <c r="X42" s="9"/>
      <c r="Y42" s="10"/>
      <c r="Z42" s="10"/>
      <c r="AA42" s="10"/>
      <c r="AB42" s="21">
        <f t="shared" si="7"/>
        <v>0</v>
      </c>
      <c r="AC42" s="17">
        <f t="shared" si="6"/>
        <v>70098</v>
      </c>
      <c r="AD42" s="17">
        <f t="shared" si="3"/>
        <v>0</v>
      </c>
      <c r="AE42" s="29">
        <f t="shared" si="2"/>
        <v>114.15799999999986</v>
      </c>
      <c r="AF42" s="22"/>
      <c r="AG42" s="23">
        <f t="shared" si="4"/>
        <v>0</v>
      </c>
      <c r="AH42" s="23">
        <f t="shared" si="5"/>
        <v>114.15799999999986</v>
      </c>
    </row>
    <row r="43" spans="1:34">
      <c r="A43" s="20">
        <v>31</v>
      </c>
      <c r="B43" s="20"/>
      <c r="C43" s="12"/>
      <c r="D43" s="25"/>
      <c r="E43" s="13"/>
      <c r="F43" s="9"/>
      <c r="G43" s="9"/>
      <c r="H43" s="9"/>
      <c r="I43" s="10"/>
      <c r="J43" s="10"/>
      <c r="K43" s="10"/>
      <c r="L43" s="9"/>
      <c r="M43" s="9"/>
      <c r="N43" s="9"/>
      <c r="O43" s="10"/>
      <c r="P43" s="10"/>
      <c r="Q43" s="10"/>
      <c r="R43" s="9"/>
      <c r="S43" s="9"/>
      <c r="T43" s="9"/>
      <c r="U43" s="14"/>
      <c r="V43" s="9"/>
      <c r="W43" s="9"/>
      <c r="X43" s="9"/>
      <c r="Y43" s="10"/>
      <c r="Z43" s="10"/>
      <c r="AA43" s="10"/>
      <c r="AB43" s="21">
        <f t="shared" si="7"/>
        <v>0</v>
      </c>
      <c r="AC43" s="17">
        <f t="shared" si="6"/>
        <v>70098</v>
      </c>
      <c r="AD43" s="17">
        <f t="shared" si="3"/>
        <v>0</v>
      </c>
      <c r="AE43" s="29">
        <f t="shared" si="2"/>
        <v>114.15799999999986</v>
      </c>
      <c r="AF43" s="22"/>
      <c r="AG43" s="23">
        <f t="shared" si="4"/>
        <v>0</v>
      </c>
      <c r="AH43" s="23">
        <f t="shared" si="5"/>
        <v>114.15799999999986</v>
      </c>
    </row>
    <row r="44" spans="1:34">
      <c r="A44" s="20"/>
      <c r="B44" s="20"/>
      <c r="C44" s="12"/>
      <c r="D44" s="25"/>
      <c r="E44" s="13"/>
      <c r="F44" s="9"/>
      <c r="G44" s="9"/>
      <c r="H44" s="9"/>
      <c r="I44" s="10"/>
      <c r="J44" s="10"/>
      <c r="K44" s="10"/>
      <c r="L44" s="9"/>
      <c r="M44" s="9"/>
      <c r="N44" s="9"/>
      <c r="O44" s="10"/>
      <c r="P44" s="10"/>
      <c r="Q44" s="10"/>
      <c r="R44" s="9"/>
      <c r="S44" s="9"/>
      <c r="T44" s="9"/>
      <c r="U44" s="14"/>
      <c r="V44" s="9"/>
      <c r="W44" s="9"/>
      <c r="X44" s="9"/>
      <c r="Y44" s="10"/>
      <c r="Z44" s="10"/>
      <c r="AA44" s="10"/>
      <c r="AB44" s="21">
        <f t="shared" si="7"/>
        <v>0</v>
      </c>
      <c r="AC44" s="17">
        <f t="shared" si="6"/>
        <v>70098</v>
      </c>
      <c r="AD44" s="17">
        <f t="shared" si="3"/>
        <v>0</v>
      </c>
      <c r="AE44" s="29">
        <f t="shared" si="2"/>
        <v>114.15799999999986</v>
      </c>
      <c r="AF44" s="22"/>
      <c r="AG44" s="23">
        <f t="shared" si="4"/>
        <v>0</v>
      </c>
      <c r="AH44" s="23">
        <f t="shared" si="5"/>
        <v>114.15799999999986</v>
      </c>
    </row>
    <row r="45" spans="1:34">
      <c r="A45" s="20"/>
      <c r="B45" s="20"/>
      <c r="C45" s="12"/>
      <c r="D45" s="25"/>
      <c r="E45" s="13"/>
      <c r="F45" s="9"/>
      <c r="G45" s="9"/>
      <c r="H45" s="9"/>
      <c r="I45" s="10"/>
      <c r="J45" s="10"/>
      <c r="K45" s="10"/>
      <c r="L45" s="9"/>
      <c r="M45" s="9"/>
      <c r="N45" s="9"/>
      <c r="O45" s="10"/>
      <c r="P45" s="10"/>
      <c r="Q45" s="10"/>
      <c r="R45" s="9"/>
      <c r="S45" s="9"/>
      <c r="T45" s="9"/>
      <c r="U45" s="14"/>
      <c r="V45" s="9"/>
      <c r="W45" s="9"/>
      <c r="X45" s="9"/>
      <c r="Y45" s="10"/>
      <c r="Z45" s="10"/>
      <c r="AA45" s="10"/>
      <c r="AB45" s="21">
        <f t="shared" si="7"/>
        <v>0</v>
      </c>
      <c r="AC45" s="17">
        <f t="shared" si="6"/>
        <v>70098</v>
      </c>
      <c r="AD45" s="17">
        <f t="shared" si="3"/>
        <v>0</v>
      </c>
      <c r="AE45" s="29">
        <f t="shared" si="2"/>
        <v>114.15799999999986</v>
      </c>
      <c r="AF45" s="22"/>
      <c r="AG45" s="23">
        <f t="shared" si="4"/>
        <v>0</v>
      </c>
      <c r="AH45" s="23">
        <f t="shared" si="5"/>
        <v>114.15799999999986</v>
      </c>
    </row>
    <row r="46" spans="1:34" ht="12.75" customHeight="1">
      <c r="A46" s="20"/>
      <c r="B46" s="20"/>
      <c r="C46" s="118" t="s">
        <v>37</v>
      </c>
      <c r="D46" s="119"/>
      <c r="E46" s="120"/>
      <c r="F46" s="9"/>
      <c r="G46" s="9"/>
      <c r="H46" s="9"/>
      <c r="I46" s="10"/>
      <c r="J46" s="10"/>
      <c r="K46" s="10"/>
      <c r="L46" s="9"/>
      <c r="M46" s="9"/>
      <c r="N46" s="9"/>
      <c r="O46" s="10"/>
      <c r="P46" s="10"/>
      <c r="Q46" s="10"/>
      <c r="R46" s="9"/>
      <c r="S46" s="9"/>
      <c r="T46" s="9"/>
      <c r="U46" s="14"/>
      <c r="V46" s="9"/>
      <c r="W46" s="9"/>
      <c r="X46" s="9"/>
      <c r="Y46" s="10"/>
      <c r="Z46" s="10"/>
      <c r="AA46" s="10"/>
      <c r="AB46" s="21">
        <f t="shared" si="7"/>
        <v>0</v>
      </c>
      <c r="AC46" s="17">
        <f t="shared" si="6"/>
        <v>70098</v>
      </c>
      <c r="AD46" s="17">
        <f t="shared" si="3"/>
        <v>0</v>
      </c>
      <c r="AE46" s="29">
        <f t="shared" si="2"/>
        <v>114.15799999999986</v>
      </c>
      <c r="AF46" s="22"/>
      <c r="AG46" s="23">
        <f t="shared" si="4"/>
        <v>0</v>
      </c>
      <c r="AH46" s="23">
        <f t="shared" si="5"/>
        <v>114.15799999999986</v>
      </c>
    </row>
    <row r="47" spans="1:34">
      <c r="A47" s="20"/>
      <c r="B47" s="26"/>
      <c r="C47" s="121" t="s">
        <v>44</v>
      </c>
      <c r="D47" s="121"/>
      <c r="E47" s="122"/>
      <c r="F47" s="27">
        <f t="shared" ref="F47:AA47" si="8">SUM(F6:F46)</f>
        <v>0</v>
      </c>
      <c r="G47" s="27">
        <f t="shared" si="8"/>
        <v>0</v>
      </c>
      <c r="H47" s="27">
        <f t="shared" si="8"/>
        <v>0</v>
      </c>
      <c r="I47" s="27">
        <f t="shared" si="8"/>
        <v>0</v>
      </c>
      <c r="J47" s="27">
        <f t="shared" si="8"/>
        <v>0</v>
      </c>
      <c r="K47" s="27">
        <f t="shared" si="8"/>
        <v>0</v>
      </c>
      <c r="L47" s="27">
        <f t="shared" si="8"/>
        <v>0</v>
      </c>
      <c r="M47" s="27">
        <f t="shared" si="8"/>
        <v>0</v>
      </c>
      <c r="N47" s="27">
        <f t="shared" si="8"/>
        <v>0</v>
      </c>
      <c r="O47" s="27">
        <f t="shared" si="8"/>
        <v>0</v>
      </c>
      <c r="P47" s="27">
        <f t="shared" si="8"/>
        <v>0</v>
      </c>
      <c r="Q47" s="27">
        <f t="shared" si="8"/>
        <v>0</v>
      </c>
      <c r="R47" s="27">
        <f t="shared" si="8"/>
        <v>0</v>
      </c>
      <c r="S47" s="27">
        <f t="shared" si="8"/>
        <v>0</v>
      </c>
      <c r="T47" s="27">
        <f t="shared" si="8"/>
        <v>0</v>
      </c>
      <c r="U47" s="27">
        <f t="shared" si="8"/>
        <v>0</v>
      </c>
      <c r="V47" s="27">
        <f t="shared" si="8"/>
        <v>0</v>
      </c>
      <c r="W47" s="27">
        <f t="shared" si="8"/>
        <v>0</v>
      </c>
      <c r="X47" s="27">
        <f t="shared" si="8"/>
        <v>0</v>
      </c>
      <c r="Y47" s="27">
        <f t="shared" si="8"/>
        <v>0</v>
      </c>
      <c r="Z47" s="27">
        <f t="shared" si="8"/>
        <v>0</v>
      </c>
      <c r="AA47" s="27">
        <f t="shared" si="8"/>
        <v>0</v>
      </c>
      <c r="AB47" s="27"/>
      <c r="AC47" s="17">
        <f t="shared" si="6"/>
        <v>70098</v>
      </c>
      <c r="AD47" s="17">
        <f t="shared" si="3"/>
        <v>0</v>
      </c>
      <c r="AE47" s="29">
        <f t="shared" si="2"/>
        <v>114.15799999999986</v>
      </c>
      <c r="AF47" s="22">
        <f>SUM(AF6:AF46)</f>
        <v>100</v>
      </c>
      <c r="AG47" s="23">
        <f>SUM(AG7:AG46)</f>
        <v>0</v>
      </c>
      <c r="AH47" s="23"/>
    </row>
    <row r="48" spans="1:34">
      <c r="A48" s="20"/>
      <c r="AB48" s="28">
        <f>SUM(AB6:AB46)</f>
        <v>0</v>
      </c>
    </row>
    <row r="51" spans="9:27" ht="13.8" thickBot="1"/>
    <row r="52" spans="9:27" ht="12.75" customHeight="1">
      <c r="I52" s="111" t="s">
        <v>45</v>
      </c>
      <c r="J52" s="112"/>
      <c r="K52" s="112"/>
      <c r="L52" s="112"/>
      <c r="M52" s="113"/>
      <c r="N52" s="102" t="s">
        <v>46</v>
      </c>
      <c r="O52" s="103"/>
      <c r="P52" s="103"/>
      <c r="Q52" s="104"/>
      <c r="R52" s="102" t="s">
        <v>47</v>
      </c>
      <c r="S52" s="103"/>
      <c r="T52" s="103"/>
      <c r="U52" s="104"/>
      <c r="V52" s="102" t="s">
        <v>37</v>
      </c>
      <c r="W52" s="103"/>
      <c r="X52" s="103"/>
      <c r="Y52" s="104"/>
      <c r="Z52" s="105" t="s">
        <v>48</v>
      </c>
      <c r="AA52" s="106"/>
    </row>
    <row r="53" spans="9:27" ht="12.75" customHeight="1">
      <c r="I53" s="114"/>
      <c r="J53" s="115"/>
      <c r="K53" s="115"/>
      <c r="L53" s="115"/>
      <c r="M53" s="116"/>
      <c r="N53" s="109" t="s">
        <v>49</v>
      </c>
      <c r="O53" s="110"/>
      <c r="P53" s="109" t="s">
        <v>50</v>
      </c>
      <c r="Q53" s="110"/>
      <c r="R53" s="109" t="s">
        <v>49</v>
      </c>
      <c r="S53" s="110"/>
      <c r="T53" s="109" t="s">
        <v>50</v>
      </c>
      <c r="U53" s="110"/>
      <c r="V53" s="109" t="s">
        <v>49</v>
      </c>
      <c r="W53" s="110"/>
      <c r="X53" s="109" t="s">
        <v>51</v>
      </c>
      <c r="Y53" s="110"/>
      <c r="Z53" s="107"/>
      <c r="AA53" s="108"/>
    </row>
    <row r="54" spans="9:27" ht="13.8" thickBot="1">
      <c r="I54" s="100">
        <f>SUM(F47,I47,L47,O47,R47,V47,Y47)</f>
        <v>0</v>
      </c>
      <c r="J54" s="101"/>
      <c r="K54" s="101"/>
      <c r="L54" s="101"/>
      <c r="M54" s="98"/>
      <c r="N54" s="97">
        <f>G47</f>
        <v>0</v>
      </c>
      <c r="O54" s="98"/>
      <c r="P54" s="97">
        <f>H47</f>
        <v>0</v>
      </c>
      <c r="Q54" s="98"/>
      <c r="R54" s="97">
        <f>SUM(J47,M47,P47,S47,W47,Z47)</f>
        <v>0</v>
      </c>
      <c r="S54" s="98"/>
      <c r="T54" s="97">
        <f>SUM(K47,N47,Q47,T47,X47)</f>
        <v>0</v>
      </c>
      <c r="U54" s="98"/>
      <c r="V54" s="97"/>
      <c r="W54" s="98"/>
      <c r="X54" s="97">
        <f>U47</f>
        <v>0</v>
      </c>
      <c r="Y54" s="98"/>
      <c r="Z54" s="97">
        <f>AA47</f>
        <v>0</v>
      </c>
      <c r="AA54" s="99"/>
    </row>
  </sheetData>
  <mergeCells count="59">
    <mergeCell ref="AG1:AG4"/>
    <mergeCell ref="U3:U4"/>
    <mergeCell ref="V3:X3"/>
    <mergeCell ref="Y3:AA3"/>
    <mergeCell ref="AB3:AB4"/>
    <mergeCell ref="C17:E17"/>
    <mergeCell ref="AH1:AH4"/>
    <mergeCell ref="A2:A4"/>
    <mergeCell ref="B2:B4"/>
    <mergeCell ref="C2:AB2"/>
    <mergeCell ref="C3:E4"/>
    <mergeCell ref="F3:H3"/>
    <mergeCell ref="I3:K3"/>
    <mergeCell ref="L3:N3"/>
    <mergeCell ref="O3:Q3"/>
    <mergeCell ref="R3:T3"/>
    <mergeCell ref="A1:AB1"/>
    <mergeCell ref="AC1:AC4"/>
    <mergeCell ref="AD1:AD4"/>
    <mergeCell ref="AE1:AE4"/>
    <mergeCell ref="AF1:AF4"/>
    <mergeCell ref="A5:AA5"/>
    <mergeCell ref="C6:D6"/>
    <mergeCell ref="C14:E14"/>
    <mergeCell ref="C15:E15"/>
    <mergeCell ref="C16:E16"/>
    <mergeCell ref="C33:E33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31:E31"/>
    <mergeCell ref="C32:E32"/>
    <mergeCell ref="C46:E46"/>
    <mergeCell ref="C47:E47"/>
    <mergeCell ref="I52:M53"/>
    <mergeCell ref="N52:Q52"/>
    <mergeCell ref="R52:U52"/>
    <mergeCell ref="Z52:AA53"/>
    <mergeCell ref="N53:O53"/>
    <mergeCell ref="P53:Q53"/>
    <mergeCell ref="R53:S53"/>
    <mergeCell ref="T53:U53"/>
    <mergeCell ref="V53:W53"/>
    <mergeCell ref="X53:Y53"/>
    <mergeCell ref="V52:Y52"/>
    <mergeCell ref="X54:Y54"/>
    <mergeCell ref="Z54:AA54"/>
    <mergeCell ref="I54:M54"/>
    <mergeCell ref="N54:O54"/>
    <mergeCell ref="P54:Q54"/>
    <mergeCell ref="R54:S54"/>
    <mergeCell ref="T54:U54"/>
    <mergeCell ref="V54:W54"/>
  </mergeCells>
  <conditionalFormatting sqref="M38:M45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I51"/>
  <sheetViews>
    <sheetView topLeftCell="B1" zoomScale="96" zoomScaleNormal="96" workbookViewId="0">
      <pane xSplit="4" ySplit="4" topLeftCell="F13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F5" sqref="F5:AB39"/>
    </sheetView>
  </sheetViews>
  <sheetFormatPr defaultColWidth="9.109375" defaultRowHeight="13.2"/>
  <cols>
    <col min="1" max="1" width="6.5546875" style="1" customWidth="1"/>
    <col min="2" max="2" width="7.5546875" style="2" customWidth="1"/>
    <col min="3" max="3" width="0" style="2" hidden="1" customWidth="1"/>
    <col min="4" max="4" width="7.6640625" style="2" hidden="1" customWidth="1"/>
    <col min="5" max="5" width="9.109375" style="2" hidden="1" customWidth="1"/>
    <col min="6" max="6" width="4.5546875" style="2" customWidth="1"/>
    <col min="7" max="8" width="4.109375" style="2" customWidth="1"/>
    <col min="9" max="10" width="3.88671875" style="2" customWidth="1"/>
    <col min="11" max="11" width="4.109375" style="2" customWidth="1"/>
    <col min="12" max="12" width="6" style="2" customWidth="1"/>
    <col min="13" max="13" width="4.33203125" style="2" customWidth="1"/>
    <col min="14" max="14" width="4" style="2" customWidth="1"/>
    <col min="15" max="15" width="4.109375" style="2" customWidth="1"/>
    <col min="16" max="17" width="4.44140625" style="2" customWidth="1"/>
    <col min="18" max="18" width="4.6640625" style="2" customWidth="1"/>
    <col min="19" max="20" width="4.44140625" style="2" customWidth="1"/>
    <col min="21" max="21" width="5.44140625" style="2" customWidth="1"/>
    <col min="22" max="22" width="5.109375" style="2" customWidth="1"/>
    <col min="23" max="24" width="4.109375" style="2" customWidth="1"/>
    <col min="25" max="25" width="5" style="2" customWidth="1"/>
    <col min="26" max="26" width="4.6640625" style="2" customWidth="1"/>
    <col min="27" max="28" width="4.5546875" style="2" customWidth="1"/>
    <col min="29" max="29" width="7.88671875" style="2" customWidth="1"/>
    <col min="30" max="16384" width="9.109375" style="2"/>
  </cols>
  <sheetData>
    <row r="1" spans="1:35" ht="23.25" customHeight="1">
      <c r="A1" s="136" t="s">
        <v>52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F1" s="130" t="s">
        <v>24</v>
      </c>
      <c r="AG1" s="130" t="s">
        <v>25</v>
      </c>
      <c r="AH1" s="130" t="s">
        <v>26</v>
      </c>
      <c r="AI1" s="130" t="s">
        <v>27</v>
      </c>
    </row>
    <row r="2" spans="1:35">
      <c r="A2" s="117" t="s">
        <v>28</v>
      </c>
      <c r="B2" s="117" t="s">
        <v>29</v>
      </c>
      <c r="C2" s="117" t="s">
        <v>30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F2" s="130"/>
      <c r="AG2" s="130"/>
      <c r="AH2" s="130"/>
      <c r="AI2" s="130"/>
    </row>
    <row r="3" spans="1:35" ht="29.4" customHeight="1">
      <c r="A3" s="117"/>
      <c r="B3" s="117"/>
      <c r="C3" s="117" t="s">
        <v>31</v>
      </c>
      <c r="D3" s="117"/>
      <c r="E3" s="117"/>
      <c r="F3" s="124" t="s">
        <v>32</v>
      </c>
      <c r="G3" s="124"/>
      <c r="H3" s="124"/>
      <c r="I3" s="125" t="s">
        <v>33</v>
      </c>
      <c r="J3" s="126"/>
      <c r="K3" s="127"/>
      <c r="L3" s="137" t="s">
        <v>34</v>
      </c>
      <c r="M3" s="138"/>
      <c r="N3" s="139"/>
      <c r="O3" s="125" t="s">
        <v>35</v>
      </c>
      <c r="P3" s="126"/>
      <c r="Q3" s="127"/>
      <c r="R3" s="124" t="s">
        <v>36</v>
      </c>
      <c r="S3" s="124"/>
      <c r="T3" s="124"/>
      <c r="U3" s="137" t="s">
        <v>37</v>
      </c>
      <c r="V3" s="139"/>
      <c r="W3" s="124" t="s">
        <v>38</v>
      </c>
      <c r="X3" s="124"/>
      <c r="Y3" s="124"/>
      <c r="Z3" s="125" t="s">
        <v>39</v>
      </c>
      <c r="AA3" s="126"/>
      <c r="AB3" s="127"/>
      <c r="AC3" s="155" t="s">
        <v>40</v>
      </c>
      <c r="AD3" s="129" t="s">
        <v>22</v>
      </c>
      <c r="AE3" s="129" t="s">
        <v>23</v>
      </c>
      <c r="AF3" s="130"/>
      <c r="AG3" s="130"/>
      <c r="AH3" s="130"/>
      <c r="AI3" s="130"/>
    </row>
    <row r="4" spans="1:35" ht="25.95" customHeight="1">
      <c r="A4" s="117"/>
      <c r="B4" s="117"/>
      <c r="C4" s="117"/>
      <c r="D4" s="117"/>
      <c r="E4" s="117"/>
      <c r="F4" s="10" t="s">
        <v>41</v>
      </c>
      <c r="G4" s="9" t="s">
        <v>42</v>
      </c>
      <c r="H4" s="9" t="s">
        <v>43</v>
      </c>
      <c r="I4" s="10" t="s">
        <v>41</v>
      </c>
      <c r="J4" s="9" t="s">
        <v>42</v>
      </c>
      <c r="K4" s="9" t="s">
        <v>43</v>
      </c>
      <c r="L4" s="10" t="s">
        <v>41</v>
      </c>
      <c r="M4" s="9" t="s">
        <v>42</v>
      </c>
      <c r="N4" s="9" t="s">
        <v>43</v>
      </c>
      <c r="O4" s="10" t="s">
        <v>41</v>
      </c>
      <c r="P4" s="9" t="s">
        <v>42</v>
      </c>
      <c r="Q4" s="9" t="s">
        <v>43</v>
      </c>
      <c r="R4" s="10" t="s">
        <v>41</v>
      </c>
      <c r="S4" s="9" t="s">
        <v>42</v>
      </c>
      <c r="T4" s="9" t="s">
        <v>43</v>
      </c>
      <c r="U4" s="9" t="s">
        <v>42</v>
      </c>
      <c r="V4" s="9" t="s">
        <v>43</v>
      </c>
      <c r="W4" s="10" t="s">
        <v>41</v>
      </c>
      <c r="X4" s="9" t="s">
        <v>42</v>
      </c>
      <c r="Y4" s="9" t="s">
        <v>43</v>
      </c>
      <c r="Z4" s="10" t="s">
        <v>41</v>
      </c>
      <c r="AA4" s="9" t="s">
        <v>42</v>
      </c>
      <c r="AB4" s="9" t="s">
        <v>43</v>
      </c>
      <c r="AC4" s="155"/>
      <c r="AD4" s="129"/>
      <c r="AE4" s="129"/>
      <c r="AF4" s="130"/>
      <c r="AG4" s="130"/>
      <c r="AH4" s="130"/>
      <c r="AI4" s="130"/>
    </row>
    <row r="5" spans="1:35">
      <c r="A5" s="11">
        <v>6</v>
      </c>
      <c r="B5" s="20">
        <v>24</v>
      </c>
      <c r="C5" s="117" t="s">
        <v>37</v>
      </c>
      <c r="D5" s="117"/>
      <c r="E5" s="117"/>
      <c r="F5" s="9"/>
      <c r="G5" s="9"/>
      <c r="H5" s="9"/>
      <c r="I5" s="10"/>
      <c r="J5" s="10"/>
      <c r="K5" s="10"/>
      <c r="L5" s="9"/>
      <c r="M5" s="9"/>
      <c r="N5" s="9"/>
      <c r="O5" s="10"/>
      <c r="P5" s="10"/>
      <c r="Q5" s="10"/>
      <c r="R5" s="9"/>
      <c r="S5" s="9"/>
      <c r="T5" s="9"/>
      <c r="U5" s="9"/>
      <c r="V5" s="9"/>
      <c r="W5" s="9"/>
      <c r="X5" s="9"/>
      <c r="Y5" s="9"/>
      <c r="Z5" s="10"/>
      <c r="AA5" s="10"/>
      <c r="AB5" s="10"/>
      <c r="AC5" s="21">
        <f t="shared" ref="AC5:AC12" si="0">F5*0.55+G5*0.33+H5*0.15+I5*0.55+J5*0.33+K5*0.15+L5*0.55+M5*0.33+N5*0.15+O5*0.55+P5*0.33+Q5*0.15+R5*0.55+S5*0.33+T5*0.15+U5*0.33+V5*0.15+W5*0.55+X5*0.33+Y5*0.15+Z5*0.55+AA5*0.33+AB5*0.15</f>
        <v>0</v>
      </c>
      <c r="AD5" s="16">
        <f>ЯНВАРЬ!L5</f>
        <v>20874</v>
      </c>
      <c r="AE5" s="17"/>
      <c r="AF5" s="29">
        <f>ЯНВАРЬ!C5</f>
        <v>21.344000000000015</v>
      </c>
      <c r="AG5" s="22">
        <v>100</v>
      </c>
      <c r="AH5" s="23">
        <f>AC5</f>
        <v>0</v>
      </c>
      <c r="AI5" s="18">
        <f>SUM(AF5+AG5-AH5)</f>
        <v>121.34400000000002</v>
      </c>
    </row>
    <row r="6" spans="1:35">
      <c r="A6" s="11"/>
      <c r="B6" s="20">
        <v>25</v>
      </c>
      <c r="C6" s="11"/>
      <c r="D6" s="11"/>
      <c r="E6" s="11"/>
      <c r="F6" s="9"/>
      <c r="G6" s="9"/>
      <c r="H6" s="9"/>
      <c r="I6" s="10"/>
      <c r="J6" s="10"/>
      <c r="K6" s="10"/>
      <c r="L6" s="9"/>
      <c r="M6" s="9"/>
      <c r="N6" s="9"/>
      <c r="O6" s="10"/>
      <c r="P6" s="10"/>
      <c r="Q6" s="10"/>
      <c r="R6" s="9"/>
      <c r="S6" s="9"/>
      <c r="T6" s="9"/>
      <c r="U6" s="9"/>
      <c r="V6" s="9"/>
      <c r="W6" s="9"/>
      <c r="X6" s="9"/>
      <c r="Y6" s="9"/>
      <c r="Z6" s="10"/>
      <c r="AA6" s="10"/>
      <c r="AB6" s="10"/>
      <c r="AC6" s="21">
        <f t="shared" si="0"/>
        <v>0</v>
      </c>
      <c r="AD6" s="17">
        <f>SUM(AD5,AE5)</f>
        <v>20874</v>
      </c>
      <c r="AE6" s="17">
        <f>SUM(F5,I5,L5,O5,R5,W5,Z5)</f>
        <v>0</v>
      </c>
      <c r="AF6" s="29">
        <f>AI5</f>
        <v>121.34400000000002</v>
      </c>
      <c r="AG6" s="22"/>
      <c r="AH6" s="23">
        <f>AC6</f>
        <v>0</v>
      </c>
      <c r="AI6" s="18">
        <f>SUM(AF6+AG6-AH6)</f>
        <v>121.34400000000002</v>
      </c>
    </row>
    <row r="7" spans="1:35">
      <c r="A7" s="11"/>
      <c r="B7" s="20">
        <v>26</v>
      </c>
      <c r="C7" s="11"/>
      <c r="D7" s="11"/>
      <c r="E7" s="11"/>
      <c r="F7" s="9"/>
      <c r="G7" s="9"/>
      <c r="H7" s="9"/>
      <c r="I7" s="10"/>
      <c r="J7" s="10"/>
      <c r="K7" s="10"/>
      <c r="L7" s="9"/>
      <c r="M7" s="9"/>
      <c r="N7" s="9"/>
      <c r="O7" s="10"/>
      <c r="P7" s="10"/>
      <c r="Q7" s="10"/>
      <c r="R7" s="9"/>
      <c r="S7" s="9"/>
      <c r="T7" s="9"/>
      <c r="U7" s="9"/>
      <c r="V7" s="9"/>
      <c r="W7" s="9"/>
      <c r="X7" s="9"/>
      <c r="Y7" s="9"/>
      <c r="Z7" s="10"/>
      <c r="AA7" s="10"/>
      <c r="AB7" s="10"/>
      <c r="AC7" s="21">
        <f t="shared" si="0"/>
        <v>0</v>
      </c>
      <c r="AD7" s="17">
        <f>SUM(AD6,AE6)</f>
        <v>20874</v>
      </c>
      <c r="AE7" s="17">
        <f t="shared" ref="AE7:AE42" si="1">SUM(F6,I6,L6,O6,R6,W6,Z6)</f>
        <v>0</v>
      </c>
      <c r="AF7" s="29">
        <f>AI6</f>
        <v>121.34400000000002</v>
      </c>
      <c r="AG7" s="22"/>
      <c r="AH7" s="23">
        <f t="shared" ref="AH7:AH42" si="2">AC7</f>
        <v>0</v>
      </c>
      <c r="AI7" s="18">
        <f t="shared" ref="AI7:AI41" si="3">SUM(AF7+AG7-AH7)</f>
        <v>121.34400000000002</v>
      </c>
    </row>
    <row r="8" spans="1:35">
      <c r="A8" s="11"/>
      <c r="B8" s="20">
        <v>27</v>
      </c>
      <c r="C8" s="11"/>
      <c r="D8" s="11"/>
      <c r="E8" s="11"/>
      <c r="F8" s="9"/>
      <c r="G8" s="9"/>
      <c r="H8" s="9"/>
      <c r="I8" s="10"/>
      <c r="J8" s="10"/>
      <c r="K8" s="10"/>
      <c r="L8" s="9"/>
      <c r="M8" s="9"/>
      <c r="N8" s="9"/>
      <c r="O8" s="10"/>
      <c r="P8" s="10"/>
      <c r="Q8" s="10"/>
      <c r="R8" s="9"/>
      <c r="S8" s="9"/>
      <c r="T8" s="9"/>
      <c r="U8" s="9"/>
      <c r="V8" s="9"/>
      <c r="W8" s="9"/>
      <c r="X8" s="9"/>
      <c r="Y8" s="9"/>
      <c r="Z8" s="10"/>
      <c r="AA8" s="10"/>
      <c r="AB8" s="10"/>
      <c r="AC8" s="21">
        <f t="shared" si="0"/>
        <v>0</v>
      </c>
      <c r="AD8" s="17">
        <f t="shared" ref="AD8:AD42" si="4">SUM(AD7,AE7)</f>
        <v>20874</v>
      </c>
      <c r="AE8" s="17">
        <f t="shared" si="1"/>
        <v>0</v>
      </c>
      <c r="AF8" s="29">
        <f t="shared" ref="AF8:AF43" si="5">AI7</f>
        <v>121.34400000000002</v>
      </c>
      <c r="AG8" s="22"/>
      <c r="AH8" s="23">
        <f t="shared" si="2"/>
        <v>0</v>
      </c>
      <c r="AI8" s="18">
        <f t="shared" si="3"/>
        <v>121.34400000000002</v>
      </c>
    </row>
    <row r="9" spans="1:35">
      <c r="A9" s="11"/>
      <c r="B9" s="20">
        <v>28</v>
      </c>
      <c r="C9" s="11"/>
      <c r="D9" s="11"/>
      <c r="E9" s="11"/>
      <c r="F9" s="9"/>
      <c r="G9" s="9"/>
      <c r="H9" s="9"/>
      <c r="I9" s="10"/>
      <c r="J9" s="10"/>
      <c r="K9" s="10"/>
      <c r="L9" s="9"/>
      <c r="M9" s="9"/>
      <c r="N9" s="9"/>
      <c r="O9" s="10"/>
      <c r="P9" s="10"/>
      <c r="Q9" s="10"/>
      <c r="R9" s="9"/>
      <c r="S9" s="9"/>
      <c r="T9" s="9"/>
      <c r="U9" s="9"/>
      <c r="V9" s="9"/>
      <c r="W9" s="9"/>
      <c r="X9" s="9"/>
      <c r="Y9" s="9"/>
      <c r="Z9" s="10"/>
      <c r="AA9" s="10"/>
      <c r="AB9" s="10"/>
      <c r="AC9" s="21">
        <f t="shared" si="0"/>
        <v>0</v>
      </c>
      <c r="AD9" s="17">
        <f t="shared" si="4"/>
        <v>20874</v>
      </c>
      <c r="AE9" s="17">
        <f t="shared" si="1"/>
        <v>0</v>
      </c>
      <c r="AF9" s="29">
        <f t="shared" si="5"/>
        <v>121.34400000000002</v>
      </c>
      <c r="AG9" s="22"/>
      <c r="AH9" s="23">
        <f t="shared" si="2"/>
        <v>0</v>
      </c>
      <c r="AI9" s="18">
        <f t="shared" si="3"/>
        <v>121.34400000000002</v>
      </c>
    </row>
    <row r="10" spans="1:35">
      <c r="A10" s="11"/>
      <c r="B10" s="20">
        <v>29</v>
      </c>
      <c r="C10" s="11"/>
      <c r="D10" s="11"/>
      <c r="E10" s="11"/>
      <c r="F10" s="9"/>
      <c r="G10" s="9"/>
      <c r="H10" s="9"/>
      <c r="I10" s="10"/>
      <c r="J10" s="10"/>
      <c r="K10" s="10"/>
      <c r="L10" s="9"/>
      <c r="M10" s="9"/>
      <c r="N10" s="9"/>
      <c r="O10" s="10"/>
      <c r="P10" s="10"/>
      <c r="Q10" s="10"/>
      <c r="R10" s="9"/>
      <c r="S10" s="9"/>
      <c r="T10" s="9"/>
      <c r="U10" s="9"/>
      <c r="V10" s="9"/>
      <c r="W10" s="9"/>
      <c r="X10" s="9"/>
      <c r="Y10" s="9"/>
      <c r="Z10" s="10"/>
      <c r="AA10" s="10"/>
      <c r="AB10" s="10"/>
      <c r="AC10" s="21">
        <f t="shared" si="0"/>
        <v>0</v>
      </c>
      <c r="AD10" s="17">
        <f t="shared" si="4"/>
        <v>20874</v>
      </c>
      <c r="AE10" s="17">
        <f t="shared" si="1"/>
        <v>0</v>
      </c>
      <c r="AF10" s="29">
        <f t="shared" si="5"/>
        <v>121.34400000000002</v>
      </c>
      <c r="AG10" s="22"/>
      <c r="AH10" s="23">
        <f t="shared" si="2"/>
        <v>0</v>
      </c>
      <c r="AI10" s="18">
        <f t="shared" si="3"/>
        <v>121.34400000000002</v>
      </c>
    </row>
    <row r="11" spans="1:35">
      <c r="A11" s="11"/>
      <c r="B11" s="20">
        <v>30</v>
      </c>
      <c r="C11" s="11"/>
      <c r="D11" s="11"/>
      <c r="E11" s="11"/>
      <c r="F11" s="9"/>
      <c r="G11" s="9"/>
      <c r="H11" s="9"/>
      <c r="I11" s="10"/>
      <c r="J11" s="10"/>
      <c r="K11" s="10"/>
      <c r="L11" s="9"/>
      <c r="M11" s="9"/>
      <c r="N11" s="9"/>
      <c r="O11" s="10"/>
      <c r="P11" s="10"/>
      <c r="Q11" s="10"/>
      <c r="R11" s="9"/>
      <c r="S11" s="9"/>
      <c r="T11" s="9"/>
      <c r="U11" s="9"/>
      <c r="V11" s="9"/>
      <c r="W11" s="9"/>
      <c r="X11" s="9"/>
      <c r="Y11" s="9"/>
      <c r="Z11" s="10"/>
      <c r="AA11" s="10"/>
      <c r="AB11" s="10"/>
      <c r="AC11" s="21">
        <f t="shared" si="0"/>
        <v>0</v>
      </c>
      <c r="AD11" s="17">
        <f t="shared" si="4"/>
        <v>20874</v>
      </c>
      <c r="AE11" s="17">
        <f t="shared" si="1"/>
        <v>0</v>
      </c>
      <c r="AF11" s="29">
        <f t="shared" si="5"/>
        <v>121.34400000000002</v>
      </c>
      <c r="AG11" s="22"/>
      <c r="AH11" s="23">
        <f t="shared" si="2"/>
        <v>0</v>
      </c>
      <c r="AI11" s="18">
        <f t="shared" si="3"/>
        <v>121.34400000000002</v>
      </c>
    </row>
    <row r="12" spans="1:35">
      <c r="A12" s="11"/>
      <c r="B12" s="20">
        <v>31</v>
      </c>
      <c r="C12" s="11"/>
      <c r="D12" s="11"/>
      <c r="E12" s="11"/>
      <c r="F12" s="9"/>
      <c r="G12" s="9"/>
      <c r="H12" s="9"/>
      <c r="I12" s="10"/>
      <c r="J12" s="10"/>
      <c r="K12" s="10"/>
      <c r="L12" s="9"/>
      <c r="M12" s="9"/>
      <c r="N12" s="9"/>
      <c r="O12" s="10"/>
      <c r="P12" s="10"/>
      <c r="Q12" s="10"/>
      <c r="R12" s="9"/>
      <c r="S12" s="9"/>
      <c r="T12" s="9"/>
      <c r="U12" s="9"/>
      <c r="V12" s="9"/>
      <c r="W12" s="9"/>
      <c r="X12" s="9"/>
      <c r="Y12" s="9"/>
      <c r="Z12" s="10"/>
      <c r="AA12" s="10"/>
      <c r="AB12" s="10"/>
      <c r="AC12" s="21">
        <f t="shared" si="0"/>
        <v>0</v>
      </c>
      <c r="AD12" s="17">
        <f t="shared" si="4"/>
        <v>20874</v>
      </c>
      <c r="AE12" s="17">
        <f t="shared" si="1"/>
        <v>0</v>
      </c>
      <c r="AF12" s="29">
        <f t="shared" si="5"/>
        <v>121.34400000000002</v>
      </c>
      <c r="AG12" s="22"/>
      <c r="AH12" s="23">
        <f t="shared" si="2"/>
        <v>0</v>
      </c>
      <c r="AI12" s="18">
        <f t="shared" si="3"/>
        <v>121.34400000000002</v>
      </c>
    </row>
    <row r="13" spans="1:35">
      <c r="A13" s="11"/>
      <c r="B13" s="20">
        <v>1</v>
      </c>
      <c r="C13" s="11"/>
      <c r="D13" s="11"/>
      <c r="E13" s="11"/>
      <c r="F13" s="9"/>
      <c r="G13" s="9"/>
      <c r="H13" s="9"/>
      <c r="I13" s="10"/>
      <c r="J13" s="10"/>
      <c r="K13" s="10"/>
      <c r="L13" s="9"/>
      <c r="M13" s="9"/>
      <c r="N13" s="9"/>
      <c r="O13" s="10"/>
      <c r="P13" s="10"/>
      <c r="Q13" s="10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21">
        <f>F13*0.578+G13*0.346+H13*0.158+I13*0.578+J13*0.346+K13*0.158+L13*0.578+M13*0.346+N13*0.158+O13*0.578+P13*0.346+Q13*0.158+R13*0.578+S13*0.346+T13*0.158+U13*0.346+V13*0.158+W13*0.578+X13*0.346+Y13*0.158+Z13*0.578+AA13*0.346+AB13*0.158</f>
        <v>0</v>
      </c>
      <c r="AD13" s="17">
        <f t="shared" si="4"/>
        <v>20874</v>
      </c>
      <c r="AE13" s="17">
        <f t="shared" si="1"/>
        <v>0</v>
      </c>
      <c r="AF13" s="29">
        <f t="shared" si="5"/>
        <v>121.34400000000002</v>
      </c>
      <c r="AG13" s="22"/>
      <c r="AH13" s="23">
        <f t="shared" si="2"/>
        <v>0</v>
      </c>
      <c r="AI13" s="18">
        <f t="shared" si="3"/>
        <v>121.34400000000002</v>
      </c>
    </row>
    <row r="14" spans="1:35">
      <c r="A14" s="11"/>
      <c r="B14" s="20">
        <v>2</v>
      </c>
      <c r="C14" s="11"/>
      <c r="D14" s="11"/>
      <c r="E14" s="11"/>
      <c r="F14" s="9"/>
      <c r="G14" s="9"/>
      <c r="H14" s="9"/>
      <c r="I14" s="10"/>
      <c r="J14" s="10"/>
      <c r="K14" s="10"/>
      <c r="L14" s="9"/>
      <c r="M14" s="9"/>
      <c r="N14" s="9"/>
      <c r="O14" s="10"/>
      <c r="P14" s="10"/>
      <c r="Q14" s="10"/>
      <c r="R14" s="9"/>
      <c r="S14" s="9"/>
      <c r="T14" s="9"/>
      <c r="U14" s="9"/>
      <c r="V14" s="9"/>
      <c r="W14" s="9"/>
      <c r="X14" s="9"/>
      <c r="Y14" s="9"/>
      <c r="Z14" s="10"/>
      <c r="AA14" s="10"/>
      <c r="AB14" s="10"/>
      <c r="AC14" s="21">
        <f t="shared" ref="AC14:AC42" si="6">F14*0.578+G14*0.346+H14*0.158+I14*0.578+J14*0.346+K14*0.158+L14*0.578+M14*0.346+N14*0.158+O14*0.578+P14*0.346+Q14*0.158+R14*0.578+S14*0.346+T14*0.158+U14*0.346+V14*0.158+W14*0.578+X14*0.346+Y14*0.158+Z14*0.578+AA14*0.346+AB14*0.158</f>
        <v>0</v>
      </c>
      <c r="AD14" s="17">
        <f t="shared" si="4"/>
        <v>20874</v>
      </c>
      <c r="AE14" s="17">
        <f t="shared" si="1"/>
        <v>0</v>
      </c>
      <c r="AF14" s="29">
        <f t="shared" si="5"/>
        <v>121.34400000000002</v>
      </c>
      <c r="AG14" s="22"/>
      <c r="AH14" s="23">
        <f t="shared" si="2"/>
        <v>0</v>
      </c>
      <c r="AI14" s="18">
        <f t="shared" si="3"/>
        <v>121.34400000000002</v>
      </c>
    </row>
    <row r="15" spans="1:35">
      <c r="A15" s="11"/>
      <c r="B15" s="20">
        <v>3</v>
      </c>
      <c r="C15" s="11"/>
      <c r="D15" s="11"/>
      <c r="E15" s="11"/>
      <c r="F15" s="9"/>
      <c r="G15" s="9"/>
      <c r="H15" s="9"/>
      <c r="I15" s="10"/>
      <c r="J15" s="10"/>
      <c r="K15" s="10"/>
      <c r="L15" s="9"/>
      <c r="M15" s="9"/>
      <c r="N15" s="9"/>
      <c r="O15" s="10"/>
      <c r="P15" s="10"/>
      <c r="Q15" s="10"/>
      <c r="R15" s="9"/>
      <c r="S15" s="9"/>
      <c r="T15" s="9"/>
      <c r="U15" s="9"/>
      <c r="V15" s="9"/>
      <c r="W15" s="9"/>
      <c r="X15" s="9"/>
      <c r="Y15" s="9"/>
      <c r="Z15" s="10"/>
      <c r="AA15" s="10"/>
      <c r="AB15" s="10"/>
      <c r="AC15" s="21">
        <f t="shared" si="6"/>
        <v>0</v>
      </c>
      <c r="AD15" s="17">
        <f t="shared" si="4"/>
        <v>20874</v>
      </c>
      <c r="AE15" s="17">
        <f t="shared" si="1"/>
        <v>0</v>
      </c>
      <c r="AF15" s="29">
        <f t="shared" si="5"/>
        <v>121.34400000000002</v>
      </c>
      <c r="AG15" s="22"/>
      <c r="AH15" s="23">
        <f t="shared" si="2"/>
        <v>0</v>
      </c>
      <c r="AI15" s="18">
        <f t="shared" si="3"/>
        <v>121.34400000000002</v>
      </c>
    </row>
    <row r="16" spans="1:35">
      <c r="A16" s="11"/>
      <c r="B16" s="20">
        <v>4</v>
      </c>
      <c r="C16" s="11"/>
      <c r="D16" s="11"/>
      <c r="E16" s="11"/>
      <c r="F16" s="9"/>
      <c r="G16" s="9"/>
      <c r="H16" s="9"/>
      <c r="I16" s="10"/>
      <c r="J16" s="10"/>
      <c r="K16" s="10"/>
      <c r="L16" s="9"/>
      <c r="M16" s="9"/>
      <c r="N16" s="9"/>
      <c r="O16" s="10"/>
      <c r="P16" s="10"/>
      <c r="Q16" s="10"/>
      <c r="R16" s="9"/>
      <c r="S16" s="9"/>
      <c r="T16" s="9"/>
      <c r="U16" s="9"/>
      <c r="V16" s="9"/>
      <c r="W16" s="9"/>
      <c r="X16" s="9"/>
      <c r="Y16" s="9"/>
      <c r="Z16" s="10"/>
      <c r="AA16" s="10"/>
      <c r="AB16" s="10"/>
      <c r="AC16" s="21">
        <f t="shared" si="6"/>
        <v>0</v>
      </c>
      <c r="AD16" s="17">
        <f t="shared" si="4"/>
        <v>20874</v>
      </c>
      <c r="AE16" s="17">
        <f t="shared" si="1"/>
        <v>0</v>
      </c>
      <c r="AF16" s="29">
        <f t="shared" si="5"/>
        <v>121.34400000000002</v>
      </c>
      <c r="AG16" s="22"/>
      <c r="AH16" s="23">
        <f t="shared" si="2"/>
        <v>0</v>
      </c>
      <c r="AI16" s="18">
        <f t="shared" si="3"/>
        <v>121.34400000000002</v>
      </c>
    </row>
    <row r="17" spans="1:35">
      <c r="A17" s="11"/>
      <c r="B17" s="20">
        <v>5</v>
      </c>
      <c r="C17" s="11"/>
      <c r="D17" s="11"/>
      <c r="E17" s="11"/>
      <c r="F17" s="9"/>
      <c r="G17" s="9"/>
      <c r="H17" s="9"/>
      <c r="I17" s="10"/>
      <c r="J17" s="10"/>
      <c r="K17" s="10"/>
      <c r="L17" s="9"/>
      <c r="M17" s="9"/>
      <c r="N17" s="9"/>
      <c r="O17" s="10"/>
      <c r="P17" s="10"/>
      <c r="Q17" s="10"/>
      <c r="R17" s="9"/>
      <c r="S17" s="9"/>
      <c r="T17" s="9"/>
      <c r="U17" s="9"/>
      <c r="V17" s="9"/>
      <c r="W17" s="9"/>
      <c r="X17" s="9"/>
      <c r="Y17" s="9"/>
      <c r="Z17" s="10"/>
      <c r="AA17" s="10"/>
      <c r="AB17" s="10"/>
      <c r="AC17" s="21">
        <f t="shared" si="6"/>
        <v>0</v>
      </c>
      <c r="AD17" s="17">
        <f t="shared" si="4"/>
        <v>20874</v>
      </c>
      <c r="AE17" s="17">
        <f t="shared" si="1"/>
        <v>0</v>
      </c>
      <c r="AF17" s="29">
        <f t="shared" si="5"/>
        <v>121.34400000000002</v>
      </c>
      <c r="AG17" s="22"/>
      <c r="AH17" s="23">
        <f t="shared" si="2"/>
        <v>0</v>
      </c>
      <c r="AI17" s="18">
        <f t="shared" si="3"/>
        <v>121.34400000000002</v>
      </c>
    </row>
    <row r="18" spans="1:35">
      <c r="A18" s="11"/>
      <c r="B18" s="20">
        <v>6</v>
      </c>
      <c r="C18" s="11"/>
      <c r="D18" s="11"/>
      <c r="E18" s="11"/>
      <c r="F18" s="9"/>
      <c r="G18" s="9"/>
      <c r="H18" s="9"/>
      <c r="I18" s="10"/>
      <c r="J18" s="10"/>
      <c r="K18" s="10"/>
      <c r="L18" s="9"/>
      <c r="M18" s="9"/>
      <c r="N18" s="9"/>
      <c r="O18" s="10"/>
      <c r="P18" s="10"/>
      <c r="Q18" s="10"/>
      <c r="R18" s="9"/>
      <c r="S18" s="9"/>
      <c r="T18" s="9"/>
      <c r="U18" s="9"/>
      <c r="V18" s="9"/>
      <c r="W18" s="9"/>
      <c r="X18" s="9"/>
      <c r="Y18" s="9"/>
      <c r="Z18" s="10"/>
      <c r="AA18" s="10"/>
      <c r="AB18" s="10"/>
      <c r="AC18" s="21">
        <f t="shared" si="6"/>
        <v>0</v>
      </c>
      <c r="AD18" s="17">
        <f t="shared" si="4"/>
        <v>20874</v>
      </c>
      <c r="AE18" s="17">
        <f t="shared" si="1"/>
        <v>0</v>
      </c>
      <c r="AF18" s="29">
        <f t="shared" si="5"/>
        <v>121.34400000000002</v>
      </c>
      <c r="AG18" s="22">
        <v>50</v>
      </c>
      <c r="AH18" s="23">
        <f t="shared" si="2"/>
        <v>0</v>
      </c>
      <c r="AI18" s="18">
        <f t="shared" si="3"/>
        <v>171.34400000000002</v>
      </c>
    </row>
    <row r="19" spans="1:35">
      <c r="A19" s="11">
        <v>9</v>
      </c>
      <c r="B19" s="20">
        <v>7</v>
      </c>
      <c r="C19" s="117" t="s">
        <v>37</v>
      </c>
      <c r="D19" s="117"/>
      <c r="E19" s="117"/>
      <c r="F19" s="9"/>
      <c r="G19" s="9"/>
      <c r="H19" s="9"/>
      <c r="I19" s="10"/>
      <c r="J19" s="10"/>
      <c r="K19" s="10"/>
      <c r="L19" s="9"/>
      <c r="M19" s="9"/>
      <c r="N19" s="9"/>
      <c r="O19" s="10"/>
      <c r="P19" s="10"/>
      <c r="Q19" s="10"/>
      <c r="R19" s="9"/>
      <c r="S19" s="9"/>
      <c r="T19" s="9"/>
      <c r="U19" s="9"/>
      <c r="V19" s="9"/>
      <c r="W19" s="9"/>
      <c r="X19" s="9"/>
      <c r="Y19" s="9"/>
      <c r="Z19" s="10"/>
      <c r="AA19" s="10"/>
      <c r="AB19" s="10"/>
      <c r="AC19" s="21">
        <f t="shared" si="6"/>
        <v>0</v>
      </c>
      <c r="AD19" s="17">
        <f t="shared" si="4"/>
        <v>20874</v>
      </c>
      <c r="AE19" s="17">
        <f t="shared" si="1"/>
        <v>0</v>
      </c>
      <c r="AF19" s="29">
        <f t="shared" si="5"/>
        <v>171.34400000000002</v>
      </c>
      <c r="AG19" s="22"/>
      <c r="AH19" s="23">
        <f t="shared" si="2"/>
        <v>0</v>
      </c>
      <c r="AI19" s="18">
        <f t="shared" si="3"/>
        <v>171.34400000000002</v>
      </c>
    </row>
    <row r="20" spans="1:35">
      <c r="A20" s="11">
        <v>10</v>
      </c>
      <c r="B20" s="20">
        <v>8</v>
      </c>
      <c r="C20" s="117" t="s">
        <v>37</v>
      </c>
      <c r="D20" s="117"/>
      <c r="E20" s="117"/>
      <c r="F20" s="9"/>
      <c r="G20" s="9"/>
      <c r="H20" s="9"/>
      <c r="I20" s="10"/>
      <c r="J20" s="10"/>
      <c r="K20" s="10"/>
      <c r="L20" s="9"/>
      <c r="M20" s="9"/>
      <c r="N20" s="9"/>
      <c r="O20" s="10"/>
      <c r="P20" s="10"/>
      <c r="Q20" s="10"/>
      <c r="R20" s="9"/>
      <c r="S20" s="9"/>
      <c r="T20" s="9"/>
      <c r="U20" s="9"/>
      <c r="V20" s="9"/>
      <c r="W20" s="9"/>
      <c r="X20" s="9"/>
      <c r="Y20" s="9"/>
      <c r="Z20" s="10"/>
      <c r="AA20" s="10"/>
      <c r="AB20" s="10"/>
      <c r="AC20" s="21">
        <f t="shared" si="6"/>
        <v>0</v>
      </c>
      <c r="AD20" s="17">
        <f t="shared" si="4"/>
        <v>20874</v>
      </c>
      <c r="AE20" s="17">
        <f t="shared" si="1"/>
        <v>0</v>
      </c>
      <c r="AF20" s="29">
        <f t="shared" si="5"/>
        <v>171.34400000000002</v>
      </c>
      <c r="AG20" s="22"/>
      <c r="AH20" s="23">
        <f t="shared" si="2"/>
        <v>0</v>
      </c>
      <c r="AI20" s="18">
        <f t="shared" si="3"/>
        <v>171.34400000000002</v>
      </c>
    </row>
    <row r="21" spans="1:35">
      <c r="A21" s="11">
        <v>11</v>
      </c>
      <c r="B21" s="20">
        <v>9</v>
      </c>
      <c r="C21" s="117" t="s">
        <v>37</v>
      </c>
      <c r="D21" s="117"/>
      <c r="E21" s="117"/>
      <c r="F21" s="9"/>
      <c r="G21" s="9"/>
      <c r="H21" s="9"/>
      <c r="I21" s="10"/>
      <c r="J21" s="10"/>
      <c r="K21" s="10"/>
      <c r="L21" s="9"/>
      <c r="M21" s="9"/>
      <c r="N21" s="9"/>
      <c r="O21" s="10"/>
      <c r="P21" s="10"/>
      <c r="Q21" s="10"/>
      <c r="R21" s="9"/>
      <c r="S21" s="9"/>
      <c r="T21" s="9"/>
      <c r="U21" s="9"/>
      <c r="V21" s="9"/>
      <c r="W21" s="9"/>
      <c r="X21" s="9"/>
      <c r="Y21" s="9"/>
      <c r="Z21" s="10"/>
      <c r="AA21" s="10"/>
      <c r="AB21" s="10"/>
      <c r="AC21" s="21">
        <f t="shared" si="6"/>
        <v>0</v>
      </c>
      <c r="AD21" s="17">
        <f t="shared" si="4"/>
        <v>20874</v>
      </c>
      <c r="AE21" s="17">
        <f t="shared" si="1"/>
        <v>0</v>
      </c>
      <c r="AF21" s="29">
        <f t="shared" si="5"/>
        <v>171.34400000000002</v>
      </c>
      <c r="AG21" s="22"/>
      <c r="AH21" s="23">
        <f t="shared" si="2"/>
        <v>0</v>
      </c>
      <c r="AI21" s="18">
        <f t="shared" si="3"/>
        <v>171.34400000000002</v>
      </c>
    </row>
    <row r="22" spans="1:35">
      <c r="A22" s="11">
        <v>12</v>
      </c>
      <c r="B22" s="20">
        <v>10</v>
      </c>
      <c r="C22" s="117" t="s">
        <v>37</v>
      </c>
      <c r="D22" s="117"/>
      <c r="E22" s="117"/>
      <c r="F22" s="9"/>
      <c r="G22" s="9"/>
      <c r="H22" s="9"/>
      <c r="I22" s="10"/>
      <c r="J22" s="10"/>
      <c r="K22" s="10"/>
      <c r="L22" s="9"/>
      <c r="M22" s="9"/>
      <c r="N22" s="9"/>
      <c r="O22" s="10"/>
      <c r="P22" s="10"/>
      <c r="Q22" s="10"/>
      <c r="R22" s="9"/>
      <c r="S22" s="9"/>
      <c r="T22" s="9"/>
      <c r="U22" s="9"/>
      <c r="V22" s="9"/>
      <c r="W22" s="9"/>
      <c r="X22" s="9"/>
      <c r="Y22" s="9"/>
      <c r="Z22" s="10"/>
      <c r="AA22" s="10"/>
      <c r="AB22" s="10"/>
      <c r="AC22" s="21">
        <f t="shared" si="6"/>
        <v>0</v>
      </c>
      <c r="AD22" s="17">
        <f t="shared" si="4"/>
        <v>20874</v>
      </c>
      <c r="AE22" s="17">
        <f t="shared" si="1"/>
        <v>0</v>
      </c>
      <c r="AF22" s="29">
        <f t="shared" si="5"/>
        <v>171.34400000000002</v>
      </c>
      <c r="AG22" s="22"/>
      <c r="AH22" s="23">
        <f t="shared" si="2"/>
        <v>0</v>
      </c>
      <c r="AI22" s="18">
        <f t="shared" si="3"/>
        <v>171.34400000000002</v>
      </c>
    </row>
    <row r="23" spans="1:35">
      <c r="A23" s="11">
        <v>13</v>
      </c>
      <c r="B23" s="20">
        <v>11</v>
      </c>
      <c r="C23" s="117" t="s">
        <v>37</v>
      </c>
      <c r="D23" s="117"/>
      <c r="E23" s="117"/>
      <c r="F23" s="9"/>
      <c r="G23" s="9"/>
      <c r="H23" s="9"/>
      <c r="I23" s="10"/>
      <c r="J23" s="10"/>
      <c r="K23" s="10"/>
      <c r="L23" s="9"/>
      <c r="M23" s="9"/>
      <c r="N23" s="9"/>
      <c r="O23" s="10"/>
      <c r="P23" s="10"/>
      <c r="Q23" s="10"/>
      <c r="R23" s="9"/>
      <c r="S23" s="9"/>
      <c r="T23" s="9"/>
      <c r="U23" s="9"/>
      <c r="V23" s="9"/>
      <c r="W23" s="9"/>
      <c r="X23" s="9"/>
      <c r="Y23" s="9"/>
      <c r="Z23" s="10"/>
      <c r="AA23" s="10"/>
      <c r="AB23" s="10"/>
      <c r="AC23" s="21">
        <f t="shared" si="6"/>
        <v>0</v>
      </c>
      <c r="AD23" s="17">
        <f t="shared" si="4"/>
        <v>20874</v>
      </c>
      <c r="AE23" s="17">
        <f t="shared" si="1"/>
        <v>0</v>
      </c>
      <c r="AF23" s="29">
        <f t="shared" si="5"/>
        <v>171.34400000000002</v>
      </c>
      <c r="AG23" s="22"/>
      <c r="AH23" s="23">
        <f t="shared" si="2"/>
        <v>0</v>
      </c>
      <c r="AI23" s="18">
        <f t="shared" si="3"/>
        <v>171.34400000000002</v>
      </c>
    </row>
    <row r="24" spans="1:35">
      <c r="A24" s="11">
        <v>14</v>
      </c>
      <c r="B24" s="20">
        <v>12</v>
      </c>
      <c r="C24" s="117" t="s">
        <v>37</v>
      </c>
      <c r="D24" s="117"/>
      <c r="E24" s="117"/>
      <c r="F24" s="9"/>
      <c r="G24" s="9"/>
      <c r="H24" s="9"/>
      <c r="I24" s="10"/>
      <c r="J24" s="10"/>
      <c r="K24" s="10"/>
      <c r="L24" s="9"/>
      <c r="M24" s="9"/>
      <c r="N24" s="9"/>
      <c r="O24" s="10"/>
      <c r="P24" s="10"/>
      <c r="Q24" s="10"/>
      <c r="R24" s="9"/>
      <c r="S24" s="9"/>
      <c r="T24" s="9"/>
      <c r="U24" s="9"/>
      <c r="V24" s="9"/>
      <c r="W24" s="9"/>
      <c r="X24" s="9"/>
      <c r="Y24" s="9"/>
      <c r="Z24" s="10"/>
      <c r="AA24" s="10"/>
      <c r="AB24" s="10"/>
      <c r="AC24" s="21">
        <f t="shared" si="6"/>
        <v>0</v>
      </c>
      <c r="AD24" s="17">
        <f t="shared" si="4"/>
        <v>20874</v>
      </c>
      <c r="AE24" s="17">
        <f t="shared" si="1"/>
        <v>0</v>
      </c>
      <c r="AF24" s="29">
        <f t="shared" si="5"/>
        <v>171.34400000000002</v>
      </c>
      <c r="AG24" s="22"/>
      <c r="AH24" s="23">
        <f t="shared" si="2"/>
        <v>0</v>
      </c>
      <c r="AI24" s="18">
        <f t="shared" si="3"/>
        <v>171.34400000000002</v>
      </c>
    </row>
    <row r="25" spans="1:35">
      <c r="A25" s="11">
        <v>15</v>
      </c>
      <c r="B25" s="20">
        <v>13</v>
      </c>
      <c r="C25" s="117" t="s">
        <v>37</v>
      </c>
      <c r="D25" s="117"/>
      <c r="E25" s="117"/>
      <c r="F25" s="9"/>
      <c r="G25" s="9"/>
      <c r="H25" s="9"/>
      <c r="I25" s="10"/>
      <c r="J25" s="10"/>
      <c r="K25" s="10"/>
      <c r="L25" s="9"/>
      <c r="M25" s="9"/>
      <c r="N25" s="9"/>
      <c r="O25" s="10"/>
      <c r="P25" s="10"/>
      <c r="Q25" s="10"/>
      <c r="R25" s="9"/>
      <c r="S25" s="9"/>
      <c r="T25" s="9"/>
      <c r="U25" s="9"/>
      <c r="V25" s="9"/>
      <c r="W25" s="9"/>
      <c r="X25" s="9"/>
      <c r="Y25" s="9"/>
      <c r="Z25" s="10"/>
      <c r="AA25" s="10"/>
      <c r="AB25" s="10"/>
      <c r="AC25" s="21">
        <f t="shared" si="6"/>
        <v>0</v>
      </c>
      <c r="AD25" s="17">
        <f t="shared" si="4"/>
        <v>20874</v>
      </c>
      <c r="AE25" s="17">
        <f t="shared" si="1"/>
        <v>0</v>
      </c>
      <c r="AF25" s="29">
        <f t="shared" si="5"/>
        <v>171.34400000000002</v>
      </c>
      <c r="AG25" s="22"/>
      <c r="AH25" s="23">
        <f t="shared" si="2"/>
        <v>0</v>
      </c>
      <c r="AI25" s="18">
        <f t="shared" si="3"/>
        <v>171.34400000000002</v>
      </c>
    </row>
    <row r="26" spans="1:35">
      <c r="A26" s="11"/>
      <c r="B26" s="20">
        <v>14</v>
      </c>
      <c r="C26" s="11"/>
      <c r="D26" s="11"/>
      <c r="E26" s="11"/>
      <c r="F26" s="9"/>
      <c r="G26" s="9"/>
      <c r="H26" s="9"/>
      <c r="I26" s="10"/>
      <c r="J26" s="10"/>
      <c r="K26" s="10"/>
      <c r="L26" s="9"/>
      <c r="M26" s="9"/>
      <c r="N26" s="9"/>
      <c r="O26" s="10"/>
      <c r="P26" s="10"/>
      <c r="Q26" s="10"/>
      <c r="R26" s="9"/>
      <c r="S26" s="9"/>
      <c r="T26" s="9"/>
      <c r="U26" s="9"/>
      <c r="V26" s="9"/>
      <c r="W26" s="9"/>
      <c r="X26" s="9"/>
      <c r="Y26" s="9"/>
      <c r="Z26" s="10"/>
      <c r="AA26" s="10"/>
      <c r="AB26" s="10"/>
      <c r="AC26" s="21">
        <f t="shared" si="6"/>
        <v>0</v>
      </c>
      <c r="AD26" s="17">
        <f t="shared" si="4"/>
        <v>20874</v>
      </c>
      <c r="AE26" s="17">
        <f t="shared" si="1"/>
        <v>0</v>
      </c>
      <c r="AF26" s="29">
        <f t="shared" si="5"/>
        <v>171.34400000000002</v>
      </c>
      <c r="AG26" s="22"/>
      <c r="AH26" s="23">
        <f t="shared" si="2"/>
        <v>0</v>
      </c>
      <c r="AI26" s="18">
        <f t="shared" si="3"/>
        <v>171.34400000000002</v>
      </c>
    </row>
    <row r="27" spans="1:35">
      <c r="A27" s="11"/>
      <c r="B27" s="20">
        <v>15</v>
      </c>
      <c r="C27" s="11"/>
      <c r="D27" s="11"/>
      <c r="E27" s="11"/>
      <c r="F27" s="9"/>
      <c r="G27" s="9"/>
      <c r="H27" s="9"/>
      <c r="I27" s="10"/>
      <c r="J27" s="10"/>
      <c r="K27" s="10"/>
      <c r="L27" s="9"/>
      <c r="M27" s="9"/>
      <c r="N27" s="9"/>
      <c r="O27" s="10"/>
      <c r="P27" s="10"/>
      <c r="Q27" s="10"/>
      <c r="R27" s="9"/>
      <c r="S27" s="9"/>
      <c r="T27" s="9"/>
      <c r="U27" s="9"/>
      <c r="V27" s="9"/>
      <c r="W27" s="9"/>
      <c r="X27" s="9"/>
      <c r="Y27" s="9"/>
      <c r="Z27" s="10"/>
      <c r="AA27" s="10"/>
      <c r="AB27" s="10"/>
      <c r="AC27" s="21">
        <f t="shared" si="6"/>
        <v>0</v>
      </c>
      <c r="AD27" s="17">
        <f t="shared" si="4"/>
        <v>20874</v>
      </c>
      <c r="AE27" s="17">
        <f t="shared" si="1"/>
        <v>0</v>
      </c>
      <c r="AF27" s="29">
        <f t="shared" si="5"/>
        <v>171.34400000000002</v>
      </c>
      <c r="AG27" s="22"/>
      <c r="AH27" s="23">
        <f t="shared" si="2"/>
        <v>0</v>
      </c>
      <c r="AI27" s="18">
        <f t="shared" si="3"/>
        <v>171.34400000000002</v>
      </c>
    </row>
    <row r="28" spans="1:35">
      <c r="A28" s="11"/>
      <c r="B28" s="20">
        <v>16</v>
      </c>
      <c r="C28" s="11"/>
      <c r="D28" s="11"/>
      <c r="E28" s="11"/>
      <c r="F28" s="9"/>
      <c r="G28" s="9"/>
      <c r="H28" s="9"/>
      <c r="I28" s="10"/>
      <c r="J28" s="10"/>
      <c r="K28" s="10"/>
      <c r="L28" s="9"/>
      <c r="M28" s="9"/>
      <c r="N28" s="9"/>
      <c r="O28" s="10"/>
      <c r="P28" s="10"/>
      <c r="Q28" s="10"/>
      <c r="R28" s="9"/>
      <c r="S28" s="9"/>
      <c r="T28" s="9"/>
      <c r="U28" s="9"/>
      <c r="V28" s="9"/>
      <c r="W28" s="9"/>
      <c r="X28" s="9"/>
      <c r="Y28" s="9"/>
      <c r="Z28" s="10"/>
      <c r="AA28" s="10"/>
      <c r="AB28" s="10"/>
      <c r="AC28" s="21">
        <f t="shared" si="6"/>
        <v>0</v>
      </c>
      <c r="AD28" s="17">
        <f t="shared" si="4"/>
        <v>20874</v>
      </c>
      <c r="AE28" s="17">
        <f t="shared" si="1"/>
        <v>0</v>
      </c>
      <c r="AF28" s="29">
        <f t="shared" si="5"/>
        <v>171.34400000000002</v>
      </c>
      <c r="AG28" s="22"/>
      <c r="AH28" s="23">
        <f t="shared" si="2"/>
        <v>0</v>
      </c>
      <c r="AI28" s="18">
        <f t="shared" si="3"/>
        <v>171.34400000000002</v>
      </c>
    </row>
    <row r="29" spans="1:35">
      <c r="A29" s="11"/>
      <c r="B29" s="20">
        <v>17</v>
      </c>
      <c r="C29" s="11"/>
      <c r="D29" s="11"/>
      <c r="E29" s="11"/>
      <c r="F29" s="9"/>
      <c r="G29" s="9"/>
      <c r="H29" s="9"/>
      <c r="I29" s="10"/>
      <c r="J29" s="10"/>
      <c r="K29" s="10"/>
      <c r="L29" s="9"/>
      <c r="M29" s="9"/>
      <c r="N29" s="9"/>
      <c r="O29" s="10"/>
      <c r="P29" s="10"/>
      <c r="Q29" s="10"/>
      <c r="R29" s="9"/>
      <c r="S29" s="9"/>
      <c r="T29" s="9"/>
      <c r="U29" s="9"/>
      <c r="V29" s="9"/>
      <c r="W29" s="9"/>
      <c r="X29" s="9"/>
      <c r="Y29" s="9"/>
      <c r="Z29" s="10"/>
      <c r="AA29" s="10"/>
      <c r="AB29" s="10"/>
      <c r="AC29" s="21">
        <f t="shared" si="6"/>
        <v>0</v>
      </c>
      <c r="AD29" s="17">
        <f t="shared" si="4"/>
        <v>20874</v>
      </c>
      <c r="AE29" s="17">
        <f t="shared" si="1"/>
        <v>0</v>
      </c>
      <c r="AF29" s="29">
        <f t="shared" si="5"/>
        <v>171.34400000000002</v>
      </c>
      <c r="AG29" s="22">
        <v>50</v>
      </c>
      <c r="AH29" s="23">
        <f t="shared" si="2"/>
        <v>0</v>
      </c>
      <c r="AI29" s="18">
        <f t="shared" si="3"/>
        <v>221.34400000000002</v>
      </c>
    </row>
    <row r="30" spans="1:35">
      <c r="A30" s="11">
        <v>16</v>
      </c>
      <c r="B30" s="20">
        <v>18</v>
      </c>
      <c r="C30" s="117" t="s">
        <v>37</v>
      </c>
      <c r="D30" s="117"/>
      <c r="E30" s="117"/>
      <c r="F30" s="9"/>
      <c r="G30" s="9"/>
      <c r="H30" s="9"/>
      <c r="I30" s="10"/>
      <c r="J30" s="10"/>
      <c r="K30" s="10"/>
      <c r="L30" s="9"/>
      <c r="M30" s="9"/>
      <c r="N30" s="9"/>
      <c r="O30" s="10"/>
      <c r="P30" s="10"/>
      <c r="Q30" s="10"/>
      <c r="R30" s="9"/>
      <c r="S30" s="9"/>
      <c r="T30" s="9"/>
      <c r="U30" s="9"/>
      <c r="V30" s="9"/>
      <c r="W30" s="9"/>
      <c r="X30" s="9"/>
      <c r="Y30" s="9"/>
      <c r="Z30" s="10"/>
      <c r="AA30" s="10"/>
      <c r="AB30" s="10"/>
      <c r="AC30" s="21">
        <f t="shared" si="6"/>
        <v>0</v>
      </c>
      <c r="AD30" s="17">
        <f t="shared" si="4"/>
        <v>20874</v>
      </c>
      <c r="AE30" s="17">
        <f t="shared" si="1"/>
        <v>0</v>
      </c>
      <c r="AF30" s="29">
        <f t="shared" si="5"/>
        <v>221.34400000000002</v>
      </c>
      <c r="AG30" s="22"/>
      <c r="AH30" s="23">
        <f t="shared" si="2"/>
        <v>0</v>
      </c>
      <c r="AI30" s="18">
        <f t="shared" si="3"/>
        <v>221.34400000000002</v>
      </c>
    </row>
    <row r="31" spans="1:35">
      <c r="A31" s="11">
        <v>17</v>
      </c>
      <c r="B31" s="20">
        <v>19</v>
      </c>
      <c r="C31" s="117" t="s">
        <v>37</v>
      </c>
      <c r="D31" s="117"/>
      <c r="E31" s="117"/>
      <c r="F31" s="9"/>
      <c r="G31" s="9"/>
      <c r="H31" s="9"/>
      <c r="I31" s="10"/>
      <c r="J31" s="10"/>
      <c r="K31" s="10"/>
      <c r="L31" s="9"/>
      <c r="M31" s="9"/>
      <c r="N31" s="9"/>
      <c r="O31" s="10"/>
      <c r="P31" s="10"/>
      <c r="Q31" s="10"/>
      <c r="R31" s="9"/>
      <c r="S31" s="9"/>
      <c r="T31" s="9"/>
      <c r="U31" s="9"/>
      <c r="V31" s="9"/>
      <c r="W31" s="9"/>
      <c r="X31" s="9"/>
      <c r="Y31" s="9"/>
      <c r="Z31" s="10"/>
      <c r="AA31" s="10"/>
      <c r="AB31" s="10"/>
      <c r="AC31" s="21">
        <f t="shared" si="6"/>
        <v>0</v>
      </c>
      <c r="AD31" s="17">
        <f t="shared" si="4"/>
        <v>20874</v>
      </c>
      <c r="AE31" s="17">
        <f t="shared" si="1"/>
        <v>0</v>
      </c>
      <c r="AF31" s="29">
        <f t="shared" si="5"/>
        <v>221.34400000000002</v>
      </c>
      <c r="AG31" s="22"/>
      <c r="AH31" s="23">
        <f t="shared" si="2"/>
        <v>0</v>
      </c>
      <c r="AI31" s="18">
        <f t="shared" si="3"/>
        <v>221.34400000000002</v>
      </c>
    </row>
    <row r="32" spans="1:35">
      <c r="A32" s="11">
        <v>18</v>
      </c>
      <c r="B32" s="20">
        <v>20</v>
      </c>
      <c r="C32" s="117" t="s">
        <v>37</v>
      </c>
      <c r="D32" s="117"/>
      <c r="E32" s="117"/>
      <c r="F32" s="9"/>
      <c r="G32" s="9"/>
      <c r="H32" s="9"/>
      <c r="I32" s="10"/>
      <c r="J32" s="10"/>
      <c r="K32" s="10"/>
      <c r="L32" s="9"/>
      <c r="M32" s="9"/>
      <c r="N32" s="9"/>
      <c r="O32" s="10"/>
      <c r="P32" s="10"/>
      <c r="Q32" s="10"/>
      <c r="R32" s="9"/>
      <c r="S32" s="9"/>
      <c r="T32" s="9"/>
      <c r="U32" s="9"/>
      <c r="V32" s="9"/>
      <c r="W32" s="9"/>
      <c r="X32" s="9"/>
      <c r="Y32" s="9"/>
      <c r="Z32" s="10"/>
      <c r="AA32" s="10"/>
      <c r="AB32" s="10"/>
      <c r="AC32" s="21">
        <f t="shared" si="6"/>
        <v>0</v>
      </c>
      <c r="AD32" s="17">
        <f t="shared" si="4"/>
        <v>20874</v>
      </c>
      <c r="AE32" s="17">
        <f t="shared" si="1"/>
        <v>0</v>
      </c>
      <c r="AF32" s="29">
        <f t="shared" si="5"/>
        <v>221.34400000000002</v>
      </c>
      <c r="AG32" s="22"/>
      <c r="AH32" s="23">
        <f t="shared" si="2"/>
        <v>0</v>
      </c>
      <c r="AI32" s="18">
        <f t="shared" si="3"/>
        <v>221.34400000000002</v>
      </c>
    </row>
    <row r="33" spans="1:35">
      <c r="A33" s="11"/>
      <c r="B33" s="20">
        <v>21</v>
      </c>
      <c r="C33" s="11"/>
      <c r="D33" s="11"/>
      <c r="E33" s="11"/>
      <c r="F33" s="9"/>
      <c r="G33" s="9"/>
      <c r="H33" s="9"/>
      <c r="I33" s="10"/>
      <c r="J33" s="10"/>
      <c r="K33" s="10"/>
      <c r="L33" s="9"/>
      <c r="M33" s="9"/>
      <c r="N33" s="9"/>
      <c r="O33" s="10"/>
      <c r="P33" s="10"/>
      <c r="Q33" s="10"/>
      <c r="R33" s="9"/>
      <c r="S33" s="9"/>
      <c r="T33" s="9"/>
      <c r="U33" s="9"/>
      <c r="V33" s="9"/>
      <c r="W33" s="9"/>
      <c r="X33" s="9"/>
      <c r="Y33" s="9"/>
      <c r="Z33" s="10"/>
      <c r="AA33" s="10"/>
      <c r="AB33" s="10"/>
      <c r="AC33" s="21">
        <f t="shared" si="6"/>
        <v>0</v>
      </c>
      <c r="AD33" s="17">
        <f t="shared" si="4"/>
        <v>20874</v>
      </c>
      <c r="AE33" s="17">
        <f t="shared" si="1"/>
        <v>0</v>
      </c>
      <c r="AF33" s="29">
        <f t="shared" si="5"/>
        <v>221.34400000000002</v>
      </c>
      <c r="AG33" s="22"/>
      <c r="AH33" s="23">
        <f t="shared" si="2"/>
        <v>0</v>
      </c>
      <c r="AI33" s="18">
        <f t="shared" si="3"/>
        <v>221.34400000000002</v>
      </c>
    </row>
    <row r="34" spans="1:35">
      <c r="A34" s="11"/>
      <c r="B34" s="20">
        <v>22</v>
      </c>
      <c r="C34" s="11"/>
      <c r="D34" s="11"/>
      <c r="E34" s="11"/>
      <c r="F34" s="9"/>
      <c r="G34" s="9"/>
      <c r="H34" s="9"/>
      <c r="I34" s="10"/>
      <c r="J34" s="10"/>
      <c r="K34" s="10"/>
      <c r="L34" s="9"/>
      <c r="M34" s="9"/>
      <c r="N34" s="9"/>
      <c r="O34" s="10"/>
      <c r="P34" s="10"/>
      <c r="Q34" s="10"/>
      <c r="R34" s="9"/>
      <c r="S34" s="9"/>
      <c r="T34" s="9"/>
      <c r="U34" s="9"/>
      <c r="V34" s="9"/>
      <c r="W34" s="9"/>
      <c r="X34" s="9"/>
      <c r="Y34" s="9"/>
      <c r="Z34" s="10"/>
      <c r="AA34" s="10"/>
      <c r="AB34" s="10"/>
      <c r="AC34" s="21">
        <f t="shared" si="6"/>
        <v>0</v>
      </c>
      <c r="AD34" s="17">
        <f t="shared" si="4"/>
        <v>20874</v>
      </c>
      <c r="AE34" s="17">
        <f t="shared" si="1"/>
        <v>0</v>
      </c>
      <c r="AF34" s="29">
        <f t="shared" si="5"/>
        <v>221.34400000000002</v>
      </c>
      <c r="AG34" s="22"/>
      <c r="AH34" s="23">
        <f t="shared" si="2"/>
        <v>0</v>
      </c>
      <c r="AI34" s="18">
        <f t="shared" si="3"/>
        <v>221.34400000000002</v>
      </c>
    </row>
    <row r="35" spans="1:35">
      <c r="A35" s="11"/>
      <c r="B35" s="20">
        <v>23</v>
      </c>
      <c r="C35" s="11"/>
      <c r="D35" s="11"/>
      <c r="E35" s="11"/>
      <c r="F35" s="9"/>
      <c r="G35" s="9"/>
      <c r="H35" s="9"/>
      <c r="I35" s="10"/>
      <c r="J35" s="10"/>
      <c r="K35" s="10"/>
      <c r="L35" s="9"/>
      <c r="M35" s="9"/>
      <c r="N35" s="9"/>
      <c r="O35" s="10"/>
      <c r="P35" s="10"/>
      <c r="Q35" s="10"/>
      <c r="R35" s="9"/>
      <c r="S35" s="9"/>
      <c r="T35" s="9"/>
      <c r="U35" s="9"/>
      <c r="V35" s="9"/>
      <c r="W35" s="9"/>
      <c r="X35" s="9"/>
      <c r="Y35" s="9"/>
      <c r="Z35" s="10"/>
      <c r="AA35" s="10"/>
      <c r="AB35" s="10"/>
      <c r="AC35" s="21">
        <f t="shared" si="6"/>
        <v>0</v>
      </c>
      <c r="AD35" s="17">
        <f t="shared" si="4"/>
        <v>20874</v>
      </c>
      <c r="AE35" s="17">
        <f t="shared" si="1"/>
        <v>0</v>
      </c>
      <c r="AF35" s="29">
        <f t="shared" si="5"/>
        <v>221.34400000000002</v>
      </c>
      <c r="AG35" s="22"/>
      <c r="AH35" s="23">
        <f t="shared" si="2"/>
        <v>0</v>
      </c>
      <c r="AI35" s="18">
        <f t="shared" si="3"/>
        <v>221.34400000000002</v>
      </c>
    </row>
    <row r="36" spans="1:35">
      <c r="A36" s="11"/>
      <c r="B36" s="20">
        <v>24</v>
      </c>
      <c r="C36" s="11"/>
      <c r="D36" s="11"/>
      <c r="E36" s="11"/>
      <c r="F36" s="9"/>
      <c r="G36" s="9"/>
      <c r="H36" s="9"/>
      <c r="I36" s="10"/>
      <c r="J36" s="10"/>
      <c r="K36" s="10"/>
      <c r="L36" s="9"/>
      <c r="M36" s="9"/>
      <c r="N36" s="9"/>
      <c r="O36" s="10"/>
      <c r="P36" s="10"/>
      <c r="Q36" s="10"/>
      <c r="R36" s="9"/>
      <c r="S36" s="9"/>
      <c r="T36" s="9"/>
      <c r="U36" s="9"/>
      <c r="V36" s="9"/>
      <c r="W36" s="9"/>
      <c r="X36" s="9"/>
      <c r="Y36" s="9"/>
      <c r="Z36" s="10"/>
      <c r="AA36" s="10"/>
      <c r="AB36" s="10"/>
      <c r="AC36" s="21">
        <f t="shared" si="6"/>
        <v>0</v>
      </c>
      <c r="AD36" s="17">
        <f t="shared" si="4"/>
        <v>20874</v>
      </c>
      <c r="AE36" s="17">
        <f t="shared" si="1"/>
        <v>0</v>
      </c>
      <c r="AF36" s="29">
        <f t="shared" si="5"/>
        <v>221.34400000000002</v>
      </c>
      <c r="AG36" s="22"/>
      <c r="AH36" s="23">
        <f t="shared" si="2"/>
        <v>0</v>
      </c>
      <c r="AI36" s="18">
        <f t="shared" si="3"/>
        <v>221.34400000000002</v>
      </c>
    </row>
    <row r="37" spans="1:35">
      <c r="A37" s="11"/>
      <c r="B37" s="20">
        <v>25</v>
      </c>
      <c r="C37" s="11"/>
      <c r="D37" s="11"/>
      <c r="E37" s="11"/>
      <c r="F37" s="9"/>
      <c r="G37" s="9"/>
      <c r="H37" s="9"/>
      <c r="I37" s="10"/>
      <c r="J37" s="10"/>
      <c r="K37" s="10"/>
      <c r="L37" s="9"/>
      <c r="M37" s="9"/>
      <c r="N37" s="9"/>
      <c r="O37" s="10"/>
      <c r="P37" s="10"/>
      <c r="Q37" s="10"/>
      <c r="R37" s="9"/>
      <c r="S37" s="9"/>
      <c r="T37" s="9"/>
      <c r="U37" s="9"/>
      <c r="V37" s="9"/>
      <c r="W37" s="9"/>
      <c r="X37" s="9"/>
      <c r="Y37" s="9"/>
      <c r="Z37" s="10"/>
      <c r="AA37" s="10"/>
      <c r="AB37" s="10"/>
      <c r="AC37" s="21">
        <f t="shared" si="6"/>
        <v>0</v>
      </c>
      <c r="AD37" s="17">
        <f t="shared" si="4"/>
        <v>20874</v>
      </c>
      <c r="AE37" s="17">
        <f t="shared" si="1"/>
        <v>0</v>
      </c>
      <c r="AF37" s="29">
        <f t="shared" si="5"/>
        <v>221.34400000000002</v>
      </c>
      <c r="AG37" s="22"/>
      <c r="AH37" s="23">
        <f t="shared" si="2"/>
        <v>0</v>
      </c>
      <c r="AI37" s="18">
        <f t="shared" si="3"/>
        <v>221.34400000000002</v>
      </c>
    </row>
    <row r="38" spans="1:35">
      <c r="A38" s="11"/>
      <c r="B38" s="20">
        <v>26</v>
      </c>
      <c r="C38" s="11"/>
      <c r="D38" s="11"/>
      <c r="E38" s="11"/>
      <c r="F38" s="9"/>
      <c r="G38" s="9"/>
      <c r="H38" s="9"/>
      <c r="I38" s="10"/>
      <c r="J38" s="10"/>
      <c r="K38" s="10"/>
      <c r="L38" s="9"/>
      <c r="M38" s="9"/>
      <c r="N38" s="9"/>
      <c r="O38" s="10"/>
      <c r="P38" s="10"/>
      <c r="Q38" s="10"/>
      <c r="R38" s="9"/>
      <c r="S38" s="9"/>
      <c r="T38" s="9"/>
      <c r="U38" s="9"/>
      <c r="V38" s="9"/>
      <c r="W38" s="9"/>
      <c r="X38" s="9"/>
      <c r="Y38" s="9"/>
      <c r="Z38" s="10"/>
      <c r="AA38" s="10"/>
      <c r="AB38" s="10"/>
      <c r="AC38" s="21">
        <f t="shared" si="6"/>
        <v>0</v>
      </c>
      <c r="AD38" s="17">
        <f t="shared" si="4"/>
        <v>20874</v>
      </c>
      <c r="AE38" s="17">
        <f t="shared" si="1"/>
        <v>0</v>
      </c>
      <c r="AF38" s="29">
        <f t="shared" si="5"/>
        <v>221.34400000000002</v>
      </c>
      <c r="AG38" s="22"/>
      <c r="AH38" s="23">
        <f t="shared" si="2"/>
        <v>0</v>
      </c>
      <c r="AI38" s="18">
        <f t="shared" si="3"/>
        <v>221.34400000000002</v>
      </c>
    </row>
    <row r="39" spans="1:35">
      <c r="A39" s="11"/>
      <c r="B39" s="20">
        <v>27</v>
      </c>
      <c r="C39" s="11"/>
      <c r="D39" s="11"/>
      <c r="E39" s="11"/>
      <c r="F39" s="9"/>
      <c r="G39" s="9"/>
      <c r="H39" s="9"/>
      <c r="I39" s="10"/>
      <c r="J39" s="10"/>
      <c r="K39" s="10"/>
      <c r="L39" s="9"/>
      <c r="M39" s="9"/>
      <c r="N39" s="9"/>
      <c r="O39" s="10"/>
      <c r="P39" s="10"/>
      <c r="Q39" s="10"/>
      <c r="R39" s="9"/>
      <c r="S39" s="9"/>
      <c r="T39" s="9"/>
      <c r="U39" s="9"/>
      <c r="V39" s="9"/>
      <c r="W39" s="9"/>
      <c r="X39" s="9"/>
      <c r="Y39" s="9"/>
      <c r="Z39" s="10"/>
      <c r="AA39" s="10"/>
      <c r="AB39" s="10"/>
      <c r="AC39" s="21">
        <f t="shared" si="6"/>
        <v>0</v>
      </c>
      <c r="AD39" s="17">
        <f t="shared" si="4"/>
        <v>20874</v>
      </c>
      <c r="AE39" s="17">
        <f t="shared" si="1"/>
        <v>0</v>
      </c>
      <c r="AF39" s="29">
        <f t="shared" si="5"/>
        <v>221.34400000000002</v>
      </c>
      <c r="AG39" s="22"/>
      <c r="AH39" s="23">
        <f t="shared" si="2"/>
        <v>0</v>
      </c>
      <c r="AI39" s="18">
        <f t="shared" si="3"/>
        <v>221.34400000000002</v>
      </c>
    </row>
    <row r="40" spans="1:35">
      <c r="A40" s="11"/>
      <c r="B40" s="20">
        <v>28</v>
      </c>
      <c r="C40" s="11"/>
      <c r="D40" s="11"/>
      <c r="E40" s="11"/>
      <c r="F40" s="9"/>
      <c r="G40" s="9"/>
      <c r="H40" s="9"/>
      <c r="I40" s="10"/>
      <c r="J40" s="10"/>
      <c r="K40" s="10"/>
      <c r="L40" s="9"/>
      <c r="M40" s="9"/>
      <c r="N40" s="9"/>
      <c r="O40" s="10"/>
      <c r="P40" s="10"/>
      <c r="Q40" s="10"/>
      <c r="R40" s="9"/>
      <c r="S40" s="9"/>
      <c r="T40" s="9"/>
      <c r="U40" s="9"/>
      <c r="V40" s="9"/>
      <c r="W40" s="9"/>
      <c r="X40" s="9"/>
      <c r="Y40" s="9"/>
      <c r="Z40" s="10"/>
      <c r="AA40" s="10"/>
      <c r="AB40" s="10"/>
      <c r="AC40" s="21">
        <f t="shared" si="6"/>
        <v>0</v>
      </c>
      <c r="AD40" s="17">
        <f t="shared" si="4"/>
        <v>20874</v>
      </c>
      <c r="AE40" s="17">
        <f t="shared" si="1"/>
        <v>0</v>
      </c>
      <c r="AF40" s="29">
        <f t="shared" si="5"/>
        <v>221.34400000000002</v>
      </c>
      <c r="AG40" s="22"/>
      <c r="AH40" s="23">
        <f t="shared" si="2"/>
        <v>0</v>
      </c>
      <c r="AI40" s="18">
        <f t="shared" si="3"/>
        <v>221.34400000000002</v>
      </c>
    </row>
    <row r="41" spans="1:35">
      <c r="A41" s="11"/>
      <c r="B41" s="20">
        <v>29</v>
      </c>
      <c r="C41" s="11"/>
      <c r="D41" s="11"/>
      <c r="E41" s="11"/>
      <c r="F41" s="9"/>
      <c r="G41" s="9"/>
      <c r="H41" s="9"/>
      <c r="I41" s="10"/>
      <c r="J41" s="10"/>
      <c r="K41" s="10"/>
      <c r="L41" s="9"/>
      <c r="M41" s="9"/>
      <c r="N41" s="9"/>
      <c r="O41" s="10"/>
      <c r="P41" s="10"/>
      <c r="Q41" s="10"/>
      <c r="R41" s="9"/>
      <c r="S41" s="9"/>
      <c r="T41" s="9"/>
      <c r="U41" s="9"/>
      <c r="V41" s="9"/>
      <c r="W41" s="9"/>
      <c r="X41" s="9"/>
      <c r="Y41" s="9"/>
      <c r="Z41" s="10"/>
      <c r="AA41" s="10"/>
      <c r="AB41" s="10"/>
      <c r="AC41" s="21">
        <f t="shared" si="6"/>
        <v>0</v>
      </c>
      <c r="AD41" s="17">
        <f t="shared" si="4"/>
        <v>20874</v>
      </c>
      <c r="AE41" s="17">
        <f t="shared" si="1"/>
        <v>0</v>
      </c>
      <c r="AF41" s="29">
        <f t="shared" si="5"/>
        <v>221.34400000000002</v>
      </c>
      <c r="AG41" s="22"/>
      <c r="AH41" s="23">
        <f t="shared" si="2"/>
        <v>0</v>
      </c>
      <c r="AI41" s="18">
        <f t="shared" si="3"/>
        <v>221.34400000000002</v>
      </c>
    </row>
    <row r="42" spans="1:35">
      <c r="A42" s="11">
        <v>19</v>
      </c>
      <c r="B42" s="20">
        <v>30</v>
      </c>
      <c r="C42" s="117" t="s">
        <v>37</v>
      </c>
      <c r="D42" s="117"/>
      <c r="E42" s="117"/>
      <c r="F42" s="9"/>
      <c r="G42" s="9"/>
      <c r="H42" s="9"/>
      <c r="I42" s="10"/>
      <c r="J42" s="10"/>
      <c r="K42" s="10"/>
      <c r="L42" s="9"/>
      <c r="M42" s="9"/>
      <c r="N42" s="9"/>
      <c r="O42" s="10"/>
      <c r="P42" s="10"/>
      <c r="Q42" s="10"/>
      <c r="R42" s="9"/>
      <c r="S42" s="9"/>
      <c r="T42" s="9"/>
      <c r="U42" s="9"/>
      <c r="V42" s="9"/>
      <c r="W42" s="9"/>
      <c r="X42" s="9"/>
      <c r="Y42" s="9"/>
      <c r="Z42" s="10"/>
      <c r="AA42" s="10"/>
      <c r="AB42" s="10"/>
      <c r="AC42" s="21">
        <f t="shared" si="6"/>
        <v>0</v>
      </c>
      <c r="AD42" s="17">
        <f t="shared" si="4"/>
        <v>20874</v>
      </c>
      <c r="AE42" s="17">
        <f t="shared" si="1"/>
        <v>0</v>
      </c>
      <c r="AF42" s="29">
        <f t="shared" si="5"/>
        <v>221.34400000000002</v>
      </c>
      <c r="AG42" s="22"/>
      <c r="AH42" s="23">
        <f t="shared" si="2"/>
        <v>0</v>
      </c>
      <c r="AI42" s="30"/>
    </row>
    <row r="43" spans="1:35">
      <c r="A43" s="31"/>
      <c r="B43" s="26"/>
      <c r="C43" s="154" t="s">
        <v>44</v>
      </c>
      <c r="D43" s="154"/>
      <c r="E43" s="154"/>
      <c r="F43" s="27">
        <f t="shared" ref="F43:AB43" si="7">SUM(F5:F42)</f>
        <v>0</v>
      </c>
      <c r="G43" s="27">
        <f t="shared" si="7"/>
        <v>0</v>
      </c>
      <c r="H43" s="27">
        <f t="shared" si="7"/>
        <v>0</v>
      </c>
      <c r="I43" s="32">
        <f t="shared" si="7"/>
        <v>0</v>
      </c>
      <c r="J43" s="32">
        <f t="shared" si="7"/>
        <v>0</v>
      </c>
      <c r="K43" s="32">
        <f t="shared" si="7"/>
        <v>0</v>
      </c>
      <c r="L43" s="27">
        <f t="shared" si="7"/>
        <v>0</v>
      </c>
      <c r="M43" s="27">
        <f t="shared" si="7"/>
        <v>0</v>
      </c>
      <c r="N43" s="27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0</v>
      </c>
      <c r="R43" s="27">
        <f t="shared" si="7"/>
        <v>0</v>
      </c>
      <c r="S43" s="27">
        <f t="shared" si="7"/>
        <v>0</v>
      </c>
      <c r="T43" s="27">
        <f t="shared" si="7"/>
        <v>0</v>
      </c>
      <c r="U43" s="27">
        <f t="shared" si="7"/>
        <v>0</v>
      </c>
      <c r="V43" s="27">
        <f t="shared" si="7"/>
        <v>0</v>
      </c>
      <c r="W43" s="27">
        <f t="shared" si="7"/>
        <v>0</v>
      </c>
      <c r="X43" s="27">
        <f t="shared" si="7"/>
        <v>0</v>
      </c>
      <c r="Y43" s="27">
        <f t="shared" si="7"/>
        <v>0</v>
      </c>
      <c r="Z43" s="32">
        <f t="shared" si="7"/>
        <v>0</v>
      </c>
      <c r="AA43" s="32">
        <f t="shared" si="7"/>
        <v>0</v>
      </c>
      <c r="AB43" s="32">
        <f t="shared" si="7"/>
        <v>0</v>
      </c>
      <c r="AC43" s="27"/>
      <c r="AD43" s="33"/>
      <c r="AE43" s="33"/>
      <c r="AF43" s="29">
        <f t="shared" si="5"/>
        <v>0</v>
      </c>
      <c r="AG43" s="2">
        <f>SUM(AG5:AG42)</f>
        <v>200</v>
      </c>
    </row>
    <row r="44" spans="1:35">
      <c r="AC44" s="28">
        <f>SUM(AC5:AC42)</f>
        <v>0</v>
      </c>
    </row>
    <row r="47" spans="1:35" ht="13.8" thickBot="1"/>
    <row r="48" spans="1:35" ht="16.5" customHeight="1">
      <c r="J48" s="111" t="s">
        <v>45</v>
      </c>
      <c r="K48" s="112"/>
      <c r="L48" s="112"/>
      <c r="M48" s="112"/>
      <c r="N48" s="113"/>
      <c r="O48" s="102" t="s">
        <v>46</v>
      </c>
      <c r="P48" s="103"/>
      <c r="Q48" s="103"/>
      <c r="R48" s="104"/>
      <c r="S48" s="102" t="s">
        <v>47</v>
      </c>
      <c r="T48" s="103"/>
      <c r="U48" s="103"/>
      <c r="V48" s="104"/>
      <c r="W48" s="102" t="s">
        <v>37</v>
      </c>
      <c r="X48" s="103"/>
      <c r="Y48" s="103"/>
      <c r="Z48" s="104"/>
      <c r="AA48" s="105" t="s">
        <v>48</v>
      </c>
      <c r="AB48" s="106"/>
    </row>
    <row r="49" spans="10:28" ht="16.5" customHeight="1">
      <c r="J49" s="114"/>
      <c r="K49" s="115"/>
      <c r="L49" s="115"/>
      <c r="M49" s="115"/>
      <c r="N49" s="116"/>
      <c r="O49" s="109" t="s">
        <v>49</v>
      </c>
      <c r="P49" s="110"/>
      <c r="Q49" s="109" t="s">
        <v>50</v>
      </c>
      <c r="R49" s="110"/>
      <c r="S49" s="109" t="s">
        <v>49</v>
      </c>
      <c r="T49" s="110"/>
      <c r="U49" s="109" t="s">
        <v>50</v>
      </c>
      <c r="V49" s="110"/>
      <c r="W49" s="109" t="s">
        <v>49</v>
      </c>
      <c r="X49" s="110"/>
      <c r="Y49" s="109" t="s">
        <v>51</v>
      </c>
      <c r="Z49" s="110"/>
      <c r="AA49" s="107"/>
      <c r="AB49" s="108"/>
    </row>
    <row r="50" spans="10:28" ht="20.25" customHeight="1" thickBot="1">
      <c r="J50" s="100">
        <f>SUM(F43,I43,L43,O43,R43,W43,Z43)</f>
        <v>0</v>
      </c>
      <c r="K50" s="101"/>
      <c r="L50" s="101"/>
      <c r="M50" s="101"/>
      <c r="N50" s="98"/>
      <c r="O50" s="97">
        <f>G43</f>
        <v>0</v>
      </c>
      <c r="P50" s="98"/>
      <c r="Q50" s="97">
        <f>H43</f>
        <v>0</v>
      </c>
      <c r="R50" s="98"/>
      <c r="S50" s="97">
        <f>SUM(J43,M43,P43,S43,X43,AA43)</f>
        <v>0</v>
      </c>
      <c r="T50" s="98"/>
      <c r="U50" s="97">
        <f>SUM(K43,N43,Q43,T43,Y43,)</f>
        <v>0</v>
      </c>
      <c r="V50" s="98"/>
      <c r="W50" s="97">
        <f>U43</f>
        <v>0</v>
      </c>
      <c r="X50" s="98"/>
      <c r="Y50" s="97">
        <f>V43</f>
        <v>0</v>
      </c>
      <c r="Z50" s="98"/>
      <c r="AA50" s="152">
        <f>AB43</f>
        <v>0</v>
      </c>
      <c r="AB50" s="153"/>
    </row>
    <row r="51" spans="10:28" ht="15.75" customHeight="1"/>
  </sheetData>
  <mergeCells count="52">
    <mergeCell ref="A1:AC1"/>
    <mergeCell ref="AF1:AF4"/>
    <mergeCell ref="AG1:AG4"/>
    <mergeCell ref="AH1:AH4"/>
    <mergeCell ref="AI1:AI4"/>
    <mergeCell ref="A2:A4"/>
    <mergeCell ref="B2:B4"/>
    <mergeCell ref="C2:AC2"/>
    <mergeCell ref="C3:E4"/>
    <mergeCell ref="F3:H3"/>
    <mergeCell ref="Z3:AB3"/>
    <mergeCell ref="AC3:AC4"/>
    <mergeCell ref="AD3:AD4"/>
    <mergeCell ref="AE3:AE4"/>
    <mergeCell ref="U3:V3"/>
    <mergeCell ref="W3:Y3"/>
    <mergeCell ref="C19:E19"/>
    <mergeCell ref="I3:K3"/>
    <mergeCell ref="L3:N3"/>
    <mergeCell ref="O3:Q3"/>
    <mergeCell ref="R3:T3"/>
    <mergeCell ref="C5:E5"/>
    <mergeCell ref="J48:N49"/>
    <mergeCell ref="C20:E20"/>
    <mergeCell ref="C21:E21"/>
    <mergeCell ref="C22:E22"/>
    <mergeCell ref="C23:E23"/>
    <mergeCell ref="C24:E24"/>
    <mergeCell ref="C25:E25"/>
    <mergeCell ref="C30:E30"/>
    <mergeCell ref="C31:E31"/>
    <mergeCell ref="C32:E32"/>
    <mergeCell ref="C42:E42"/>
    <mergeCell ref="C43:E43"/>
    <mergeCell ref="O48:R48"/>
    <mergeCell ref="S48:V48"/>
    <mergeCell ref="W48:Z48"/>
    <mergeCell ref="AA48:AB49"/>
    <mergeCell ref="O49:P49"/>
    <mergeCell ref="Q49:R49"/>
    <mergeCell ref="S49:T49"/>
    <mergeCell ref="U49:V49"/>
    <mergeCell ref="W49:X49"/>
    <mergeCell ref="Y49:Z49"/>
    <mergeCell ref="Y50:Z50"/>
    <mergeCell ref="AA50:AB50"/>
    <mergeCell ref="J50:N50"/>
    <mergeCell ref="O50:P50"/>
    <mergeCell ref="Q50:R50"/>
    <mergeCell ref="S50:T50"/>
    <mergeCell ref="U50:V50"/>
    <mergeCell ref="W50:X50"/>
  </mergeCells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H49"/>
  <sheetViews>
    <sheetView zoomScale="88" zoomScaleNormal="88" workbookViewId="0">
      <pane xSplit="5" ySplit="4" topLeftCell="J17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K5" sqref="K5:Y34"/>
    </sheetView>
  </sheetViews>
  <sheetFormatPr defaultColWidth="9.109375" defaultRowHeight="13.2"/>
  <cols>
    <col min="1" max="1" width="6.5546875" style="1" customWidth="1"/>
    <col min="2" max="2" width="7.5546875" style="2" hidden="1" customWidth="1"/>
    <col min="3" max="3" width="0" style="2" hidden="1" customWidth="1"/>
    <col min="4" max="4" width="7.6640625" style="2" hidden="1" customWidth="1"/>
    <col min="5" max="5" width="9.109375" style="2" hidden="1" customWidth="1"/>
    <col min="6" max="6" width="4.5546875" style="2" customWidth="1"/>
    <col min="7" max="7" width="6" style="2" customWidth="1"/>
    <col min="8" max="8" width="4.109375" style="2" customWidth="1"/>
    <col min="9" max="9" width="5" style="2" customWidth="1"/>
    <col min="10" max="10" width="3.88671875" style="2" customWidth="1"/>
    <col min="11" max="12" width="4.109375" style="2" customWidth="1"/>
    <col min="13" max="13" width="4.33203125" style="2" customWidth="1"/>
    <col min="14" max="14" width="4" style="2" customWidth="1"/>
    <col min="15" max="15" width="4.109375" style="2" customWidth="1"/>
    <col min="16" max="17" width="4.44140625" style="2" customWidth="1"/>
    <col min="18" max="18" width="4.6640625" style="2" customWidth="1"/>
    <col min="19" max="20" width="4.44140625" style="2" customWidth="1"/>
    <col min="21" max="21" width="9.109375" style="1"/>
    <col min="22" max="23" width="4.109375" style="2" customWidth="1"/>
    <col min="24" max="24" width="5" style="2" customWidth="1"/>
    <col min="25" max="25" width="4.6640625" style="2" customWidth="1"/>
    <col min="26" max="27" width="4.5546875" style="2" customWidth="1"/>
    <col min="28" max="28" width="9.33203125" style="2" customWidth="1"/>
    <col min="29" max="30" width="9.109375" style="2"/>
    <col min="31" max="31" width="9.109375" style="35"/>
    <col min="32" max="16384" width="9.109375" style="2"/>
  </cols>
  <sheetData>
    <row r="1" spans="1:34" ht="23.25" customHeight="1">
      <c r="A1" s="136" t="s">
        <v>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E1" s="156" t="s">
        <v>24</v>
      </c>
      <c r="AF1" s="130" t="s">
        <v>25</v>
      </c>
      <c r="AG1" s="130" t="s">
        <v>26</v>
      </c>
      <c r="AH1" s="130" t="s">
        <v>27</v>
      </c>
    </row>
    <row r="2" spans="1:34">
      <c r="A2" s="117" t="s">
        <v>28</v>
      </c>
      <c r="B2" s="117" t="s">
        <v>29</v>
      </c>
      <c r="C2" s="117" t="s">
        <v>30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E2" s="156"/>
      <c r="AF2" s="130"/>
      <c r="AG2" s="130"/>
      <c r="AH2" s="130"/>
    </row>
    <row r="3" spans="1:34" ht="25.5" customHeight="1">
      <c r="A3" s="117"/>
      <c r="B3" s="117"/>
      <c r="C3" s="117" t="s">
        <v>31</v>
      </c>
      <c r="D3" s="117"/>
      <c r="E3" s="117"/>
      <c r="F3" s="124" t="s">
        <v>32</v>
      </c>
      <c r="G3" s="124"/>
      <c r="H3" s="124"/>
      <c r="I3" s="125" t="s">
        <v>33</v>
      </c>
      <c r="J3" s="126"/>
      <c r="K3" s="127"/>
      <c r="L3" s="137" t="s">
        <v>34</v>
      </c>
      <c r="M3" s="138"/>
      <c r="N3" s="139"/>
      <c r="O3" s="125" t="s">
        <v>35</v>
      </c>
      <c r="P3" s="126"/>
      <c r="Q3" s="127"/>
      <c r="R3" s="124" t="s">
        <v>36</v>
      </c>
      <c r="S3" s="124"/>
      <c r="T3" s="124"/>
      <c r="U3" s="123" t="s">
        <v>37</v>
      </c>
      <c r="V3" s="124" t="s">
        <v>38</v>
      </c>
      <c r="W3" s="124"/>
      <c r="X3" s="124"/>
      <c r="Y3" s="125" t="s">
        <v>39</v>
      </c>
      <c r="Z3" s="126"/>
      <c r="AA3" s="127"/>
      <c r="AB3" s="155" t="s">
        <v>40</v>
      </c>
      <c r="AC3" s="129" t="s">
        <v>22</v>
      </c>
      <c r="AD3" s="129" t="s">
        <v>23</v>
      </c>
      <c r="AE3" s="156"/>
      <c r="AF3" s="130"/>
      <c r="AG3" s="130"/>
      <c r="AH3" s="130"/>
    </row>
    <row r="4" spans="1:34">
      <c r="A4" s="117"/>
      <c r="B4" s="117"/>
      <c r="C4" s="117"/>
      <c r="D4" s="117"/>
      <c r="E4" s="117"/>
      <c r="F4" s="10" t="s">
        <v>41</v>
      </c>
      <c r="G4" s="9" t="s">
        <v>42</v>
      </c>
      <c r="H4" s="9" t="s">
        <v>43</v>
      </c>
      <c r="I4" s="10" t="s">
        <v>41</v>
      </c>
      <c r="J4" s="9" t="s">
        <v>42</v>
      </c>
      <c r="K4" s="9" t="s">
        <v>43</v>
      </c>
      <c r="L4" s="10" t="s">
        <v>41</v>
      </c>
      <c r="M4" s="9" t="s">
        <v>42</v>
      </c>
      <c r="N4" s="9" t="s">
        <v>43</v>
      </c>
      <c r="O4" s="10" t="s">
        <v>41</v>
      </c>
      <c r="P4" s="9" t="s">
        <v>42</v>
      </c>
      <c r="Q4" s="9" t="s">
        <v>43</v>
      </c>
      <c r="R4" s="10" t="s">
        <v>41</v>
      </c>
      <c r="S4" s="9" t="s">
        <v>42</v>
      </c>
      <c r="T4" s="9" t="s">
        <v>43</v>
      </c>
      <c r="U4" s="123"/>
      <c r="V4" s="10" t="s">
        <v>41</v>
      </c>
      <c r="W4" s="9" t="s">
        <v>42</v>
      </c>
      <c r="X4" s="9" t="s">
        <v>43</v>
      </c>
      <c r="Y4" s="10" t="s">
        <v>41</v>
      </c>
      <c r="Z4" s="9" t="s">
        <v>42</v>
      </c>
      <c r="AA4" s="9" t="s">
        <v>43</v>
      </c>
      <c r="AB4" s="155"/>
      <c r="AC4" s="129"/>
      <c r="AD4" s="129"/>
      <c r="AE4" s="156"/>
      <c r="AF4" s="130"/>
      <c r="AG4" s="130"/>
      <c r="AH4" s="130"/>
    </row>
    <row r="5" spans="1:34">
      <c r="A5" s="20">
        <v>24</v>
      </c>
      <c r="B5" s="20"/>
      <c r="C5" s="117" t="s">
        <v>37</v>
      </c>
      <c r="D5" s="117"/>
      <c r="E5" s="117"/>
      <c r="F5" s="9"/>
      <c r="G5" s="9"/>
      <c r="H5" s="9"/>
      <c r="I5" s="10"/>
      <c r="J5" s="10"/>
      <c r="K5" s="10"/>
      <c r="L5" s="9"/>
      <c r="M5" s="9"/>
      <c r="N5" s="9"/>
      <c r="O5" s="10"/>
      <c r="P5" s="10"/>
      <c r="Q5" s="10"/>
      <c r="R5" s="9"/>
      <c r="S5" s="9"/>
      <c r="T5" s="9"/>
      <c r="U5" s="14"/>
      <c r="V5" s="9"/>
      <c r="W5" s="9"/>
      <c r="X5" s="9"/>
      <c r="Y5" s="10"/>
      <c r="Z5" s="10"/>
      <c r="AA5" s="10"/>
      <c r="AB5" s="21">
        <f t="shared" ref="AB5:AB12" si="0">F5*0.38+G5*0.24+H5*0.11+I5*0.38+J5*0.24+K5*0.11+L5*0.38+M5*0.24+N5*0.11+O5*0.38+P5*0.24+Q5*0.11+R5*0.38+S5*0.24+T5*0.11+U5*0.11+V5*0.38+W5*0.24+X5*0.11+Y5*0.38+Z5*0.24+AA5*0.11</f>
        <v>0</v>
      </c>
      <c r="AC5" s="16">
        <f>ЯНВАРЬ!L7</f>
        <v>23951</v>
      </c>
      <c r="AD5" s="17">
        <f>SUM(F5,I5,L5,O5,R5,V5,Y5)</f>
        <v>0</v>
      </c>
      <c r="AE5" s="29">
        <f>ЯНВАРЬ!C7</f>
        <v>125</v>
      </c>
      <c r="AF5" s="22"/>
      <c r="AG5" s="22"/>
      <c r="AH5" s="22"/>
    </row>
    <row r="6" spans="1:34">
      <c r="A6" s="20">
        <v>25</v>
      </c>
      <c r="B6" s="20"/>
      <c r="C6" s="11"/>
      <c r="D6" s="11"/>
      <c r="E6" s="11"/>
      <c r="F6" s="9"/>
      <c r="G6" s="9"/>
      <c r="H6" s="9"/>
      <c r="I6" s="10"/>
      <c r="J6" s="10"/>
      <c r="K6" s="10"/>
      <c r="L6" s="9"/>
      <c r="M6" s="9"/>
      <c r="N6" s="9"/>
      <c r="O6" s="10"/>
      <c r="P6" s="10"/>
      <c r="Q6" s="10"/>
      <c r="R6" s="9"/>
      <c r="S6" s="9"/>
      <c r="T6" s="9"/>
      <c r="U6" s="93"/>
      <c r="V6" s="9"/>
      <c r="W6" s="9"/>
      <c r="X6" s="9"/>
      <c r="Y6" s="10"/>
      <c r="Z6" s="10"/>
      <c r="AA6" s="10"/>
      <c r="AB6" s="21">
        <f t="shared" si="0"/>
        <v>0</v>
      </c>
      <c r="AC6" s="17">
        <f>SUM(AC5,AD5)</f>
        <v>23951</v>
      </c>
      <c r="AD6" s="17">
        <f>SUM(F6,I6,L6,O6,R6,V6,Y6)</f>
        <v>0</v>
      </c>
      <c r="AE6" s="29">
        <f>ЯНВАРЬ!C7</f>
        <v>125</v>
      </c>
      <c r="AF6" s="22"/>
      <c r="AG6" s="23">
        <f>AB6</f>
        <v>0</v>
      </c>
      <c r="AH6" s="23">
        <f>SUM(AE6+AF6-AG6)</f>
        <v>125</v>
      </c>
    </row>
    <row r="7" spans="1:34">
      <c r="A7" s="20">
        <v>26</v>
      </c>
      <c r="B7" s="20"/>
      <c r="C7" s="11"/>
      <c r="D7" s="11"/>
      <c r="E7" s="11"/>
      <c r="F7" s="9"/>
      <c r="G7" s="9"/>
      <c r="H7" s="9"/>
      <c r="I7" s="10"/>
      <c r="J7" s="10"/>
      <c r="K7" s="10"/>
      <c r="L7" s="9"/>
      <c r="M7" s="9"/>
      <c r="N7" s="9"/>
      <c r="O7" s="10"/>
      <c r="P7" s="10"/>
      <c r="Q7" s="10"/>
      <c r="R7" s="9"/>
      <c r="S7" s="9"/>
      <c r="T7" s="9"/>
      <c r="U7" s="93"/>
      <c r="V7" s="9"/>
      <c r="W7" s="9"/>
      <c r="X7" s="9"/>
      <c r="Y7" s="10"/>
      <c r="Z7" s="10"/>
      <c r="AA7" s="10"/>
      <c r="AB7" s="21">
        <f t="shared" si="0"/>
        <v>0</v>
      </c>
      <c r="AC7" s="17">
        <f>SUM(AC6,AD6)</f>
        <v>23951</v>
      </c>
      <c r="AD7" s="17">
        <f t="shared" ref="AD7:AD42" si="1">SUM(F7,I7,L7,O7,R7,V7,Y7)</f>
        <v>0</v>
      </c>
      <c r="AE7" s="29">
        <f>AH6</f>
        <v>125</v>
      </c>
      <c r="AF7" s="22"/>
      <c r="AG7" s="23">
        <f t="shared" ref="AG7:AG42" si="2">AB7</f>
        <v>0</v>
      </c>
      <c r="AH7" s="23">
        <f t="shared" ref="AH7:AH41" si="3">SUM(AE7+AF7-AG7)</f>
        <v>125</v>
      </c>
    </row>
    <row r="8" spans="1:34">
      <c r="A8" s="20">
        <v>27</v>
      </c>
      <c r="B8" s="20"/>
      <c r="C8" s="11"/>
      <c r="D8" s="11"/>
      <c r="E8" s="11"/>
      <c r="F8" s="9"/>
      <c r="G8" s="9"/>
      <c r="H8" s="9"/>
      <c r="I8" s="10"/>
      <c r="J8" s="10"/>
      <c r="K8" s="10"/>
      <c r="L8" s="9"/>
      <c r="M8" s="9"/>
      <c r="N8" s="9"/>
      <c r="O8" s="10"/>
      <c r="P8" s="10"/>
      <c r="Q8" s="10"/>
      <c r="R8" s="9"/>
      <c r="S8" s="9"/>
      <c r="T8" s="9"/>
      <c r="U8" s="93"/>
      <c r="V8" s="9"/>
      <c r="W8" s="9"/>
      <c r="X8" s="9"/>
      <c r="Y8" s="10"/>
      <c r="Z8" s="10"/>
      <c r="AA8" s="10"/>
      <c r="AB8" s="21">
        <f t="shared" si="0"/>
        <v>0</v>
      </c>
      <c r="AC8" s="17">
        <f t="shared" ref="AC8:AC42" si="4">SUM(AC7,AD7)</f>
        <v>23951</v>
      </c>
      <c r="AD8" s="17">
        <f t="shared" si="1"/>
        <v>0</v>
      </c>
      <c r="AE8" s="29">
        <f t="shared" ref="AE8:AE42" si="5">AH7</f>
        <v>125</v>
      </c>
      <c r="AF8" s="22"/>
      <c r="AG8" s="23">
        <f t="shared" si="2"/>
        <v>0</v>
      </c>
      <c r="AH8" s="23">
        <f t="shared" si="3"/>
        <v>125</v>
      </c>
    </row>
    <row r="9" spans="1:34">
      <c r="A9" s="20">
        <v>28</v>
      </c>
      <c r="B9" s="20"/>
      <c r="C9" s="11"/>
      <c r="D9" s="11"/>
      <c r="E9" s="11"/>
      <c r="F9" s="9"/>
      <c r="G9" s="9"/>
      <c r="H9" s="9"/>
      <c r="I9" s="10"/>
      <c r="J9" s="10"/>
      <c r="K9" s="10"/>
      <c r="L9" s="9"/>
      <c r="M9" s="9"/>
      <c r="N9" s="9"/>
      <c r="O9" s="10"/>
      <c r="P9" s="10"/>
      <c r="Q9" s="10"/>
      <c r="R9" s="9"/>
      <c r="S9" s="9"/>
      <c r="T9" s="9"/>
      <c r="U9" s="93"/>
      <c r="V9" s="9"/>
      <c r="W9" s="9"/>
      <c r="X9" s="9"/>
      <c r="Y9" s="10"/>
      <c r="Z9" s="10"/>
      <c r="AA9" s="10"/>
      <c r="AB9" s="21">
        <f t="shared" si="0"/>
        <v>0</v>
      </c>
      <c r="AC9" s="17">
        <f t="shared" si="4"/>
        <v>23951</v>
      </c>
      <c r="AD9" s="17">
        <f t="shared" si="1"/>
        <v>0</v>
      </c>
      <c r="AE9" s="29">
        <f t="shared" si="5"/>
        <v>125</v>
      </c>
      <c r="AF9" s="22"/>
      <c r="AG9" s="23">
        <f t="shared" si="2"/>
        <v>0</v>
      </c>
      <c r="AH9" s="23">
        <f t="shared" si="3"/>
        <v>125</v>
      </c>
    </row>
    <row r="10" spans="1:34">
      <c r="A10" s="20">
        <v>29</v>
      </c>
      <c r="B10" s="20"/>
      <c r="C10" s="11"/>
      <c r="D10" s="11"/>
      <c r="E10" s="11"/>
      <c r="F10" s="9"/>
      <c r="G10" s="9"/>
      <c r="H10" s="9"/>
      <c r="I10" s="10"/>
      <c r="J10" s="10"/>
      <c r="K10" s="10"/>
      <c r="L10" s="9"/>
      <c r="M10" s="9"/>
      <c r="N10" s="9"/>
      <c r="O10" s="10"/>
      <c r="P10" s="10"/>
      <c r="Q10" s="10"/>
      <c r="R10" s="9"/>
      <c r="S10" s="9"/>
      <c r="T10" s="9"/>
      <c r="U10" s="93"/>
      <c r="V10" s="9"/>
      <c r="W10" s="9"/>
      <c r="X10" s="9"/>
      <c r="Y10" s="10"/>
      <c r="Z10" s="10"/>
      <c r="AA10" s="10"/>
      <c r="AB10" s="21">
        <f t="shared" si="0"/>
        <v>0</v>
      </c>
      <c r="AC10" s="17">
        <f t="shared" si="4"/>
        <v>23951</v>
      </c>
      <c r="AD10" s="17">
        <f t="shared" si="1"/>
        <v>0</v>
      </c>
      <c r="AE10" s="29">
        <f t="shared" si="5"/>
        <v>125</v>
      </c>
      <c r="AF10" s="22"/>
      <c r="AG10" s="23">
        <f t="shared" si="2"/>
        <v>0</v>
      </c>
      <c r="AH10" s="23">
        <f t="shared" si="3"/>
        <v>125</v>
      </c>
    </row>
    <row r="11" spans="1:34">
      <c r="A11" s="20">
        <v>30</v>
      </c>
      <c r="B11" s="20"/>
      <c r="C11" s="11"/>
      <c r="D11" s="11"/>
      <c r="E11" s="11"/>
      <c r="F11" s="9"/>
      <c r="G11" s="9"/>
      <c r="H11" s="9"/>
      <c r="I11" s="10"/>
      <c r="J11" s="10"/>
      <c r="K11" s="10"/>
      <c r="L11" s="9"/>
      <c r="M11" s="9"/>
      <c r="N11" s="9"/>
      <c r="O11" s="10"/>
      <c r="P11" s="10"/>
      <c r="Q11" s="10"/>
      <c r="R11" s="9"/>
      <c r="S11" s="9"/>
      <c r="T11" s="9"/>
      <c r="U11" s="93"/>
      <c r="V11" s="9"/>
      <c r="W11" s="9"/>
      <c r="X11" s="9"/>
      <c r="Y11" s="10"/>
      <c r="Z11" s="10"/>
      <c r="AA11" s="10"/>
      <c r="AB11" s="21">
        <f t="shared" si="0"/>
        <v>0</v>
      </c>
      <c r="AC11" s="17">
        <f t="shared" si="4"/>
        <v>23951</v>
      </c>
      <c r="AD11" s="17">
        <f t="shared" si="1"/>
        <v>0</v>
      </c>
      <c r="AE11" s="29">
        <f t="shared" si="5"/>
        <v>125</v>
      </c>
      <c r="AF11" s="22"/>
      <c r="AG11" s="23">
        <f t="shared" si="2"/>
        <v>0</v>
      </c>
      <c r="AH11" s="23">
        <f t="shared" si="3"/>
        <v>125</v>
      </c>
    </row>
    <row r="12" spans="1:34">
      <c r="A12" s="20">
        <v>31</v>
      </c>
      <c r="B12" s="20"/>
      <c r="C12" s="11"/>
      <c r="D12" s="11"/>
      <c r="E12" s="11"/>
      <c r="F12" s="9"/>
      <c r="G12" s="9"/>
      <c r="H12" s="9"/>
      <c r="I12" s="10"/>
      <c r="J12" s="10"/>
      <c r="K12" s="10"/>
      <c r="L12" s="9"/>
      <c r="M12" s="9"/>
      <c r="N12" s="9"/>
      <c r="O12" s="10"/>
      <c r="P12" s="10"/>
      <c r="Q12" s="10"/>
      <c r="R12" s="9"/>
      <c r="S12" s="9"/>
      <c r="T12" s="9"/>
      <c r="U12" s="93"/>
      <c r="V12" s="9"/>
      <c r="W12" s="9"/>
      <c r="X12" s="9"/>
      <c r="Y12" s="10"/>
      <c r="Z12" s="10"/>
      <c r="AA12" s="10"/>
      <c r="AB12" s="21">
        <f t="shared" si="0"/>
        <v>0</v>
      </c>
      <c r="AC12" s="17">
        <f t="shared" si="4"/>
        <v>23951</v>
      </c>
      <c r="AD12" s="17">
        <f t="shared" si="1"/>
        <v>0</v>
      </c>
      <c r="AE12" s="29">
        <f t="shared" si="5"/>
        <v>125</v>
      </c>
      <c r="AF12" s="22"/>
      <c r="AG12" s="23">
        <f t="shared" si="2"/>
        <v>0</v>
      </c>
      <c r="AH12" s="23">
        <f t="shared" si="3"/>
        <v>125</v>
      </c>
    </row>
    <row r="13" spans="1:34">
      <c r="A13" s="20">
        <v>1</v>
      </c>
      <c r="B13" s="20"/>
      <c r="C13" s="11"/>
      <c r="D13" s="11"/>
      <c r="E13" s="11"/>
      <c r="F13" s="9"/>
      <c r="G13" s="9"/>
      <c r="H13" s="9"/>
      <c r="I13" s="10"/>
      <c r="J13" s="10"/>
      <c r="K13" s="10"/>
      <c r="L13" s="9"/>
      <c r="M13" s="9"/>
      <c r="N13" s="9"/>
      <c r="O13" s="10"/>
      <c r="P13" s="10"/>
      <c r="Q13" s="10"/>
      <c r="R13" s="9"/>
      <c r="S13" s="9"/>
      <c r="T13" s="9"/>
      <c r="U13" s="93"/>
      <c r="V13" s="9"/>
      <c r="W13" s="9"/>
      <c r="X13" s="9"/>
      <c r="Y13" s="10"/>
      <c r="Z13" s="10"/>
      <c r="AA13" s="10"/>
      <c r="AB13" s="21">
        <f>F13*0.398+G13*0.252+H13*0.115+I13*0.398+J13*0.252+K13*0.115+L13*0.398+M13*0.252+N13*0.115+O13*0.398+P13*0.252+Q13*0.115+R13*0.398+S13*0.252+T13*0.115+U13*0.115+V13*0.398+W13*0.252+X13*0.115+Y13*0.398+Z13*0.252+AA13*0.115</f>
        <v>0</v>
      </c>
      <c r="AC13" s="17">
        <f t="shared" si="4"/>
        <v>23951</v>
      </c>
      <c r="AD13" s="17">
        <f t="shared" si="1"/>
        <v>0</v>
      </c>
      <c r="AE13" s="29">
        <f t="shared" si="5"/>
        <v>125</v>
      </c>
      <c r="AF13" s="22"/>
      <c r="AG13" s="23">
        <f t="shared" si="2"/>
        <v>0</v>
      </c>
      <c r="AH13" s="23">
        <f t="shared" si="3"/>
        <v>125</v>
      </c>
    </row>
    <row r="14" spans="1:34">
      <c r="A14" s="20">
        <v>2</v>
      </c>
      <c r="B14" s="20"/>
      <c r="C14" s="11"/>
      <c r="D14" s="11"/>
      <c r="E14" s="11"/>
      <c r="F14" s="9"/>
      <c r="G14" s="9"/>
      <c r="H14" s="9"/>
      <c r="I14" s="10"/>
      <c r="J14" s="10"/>
      <c r="K14" s="10"/>
      <c r="L14" s="9"/>
      <c r="M14" s="9"/>
      <c r="N14" s="9"/>
      <c r="O14" s="10"/>
      <c r="P14" s="10"/>
      <c r="Q14" s="10"/>
      <c r="R14" s="9"/>
      <c r="S14" s="9"/>
      <c r="T14" s="9"/>
      <c r="U14" s="93"/>
      <c r="V14" s="9"/>
      <c r="W14" s="9"/>
      <c r="X14" s="9"/>
      <c r="Y14" s="10"/>
      <c r="Z14" s="10"/>
      <c r="AA14" s="10"/>
      <c r="AB14" s="21">
        <f t="shared" ref="AB14:AB42" si="6">F14*0.398+G14*0.252+H14*0.115+I14*0.398+J14*0.252+K14*0.115+L14*0.398+M14*0.252+N14*0.115+O14*0.398+P14*0.252+Q14*0.115+R14*0.398+S14*0.252+T14*0.115+U14*0.115+V14*0.398+W14*0.252+X14*0.115+Y14*0.398+Z14*0.252+AA14*0.115</f>
        <v>0</v>
      </c>
      <c r="AC14" s="17">
        <f t="shared" si="4"/>
        <v>23951</v>
      </c>
      <c r="AD14" s="17">
        <f t="shared" si="1"/>
        <v>0</v>
      </c>
      <c r="AE14" s="29">
        <f t="shared" si="5"/>
        <v>125</v>
      </c>
      <c r="AF14" s="22"/>
      <c r="AG14" s="23">
        <f t="shared" si="2"/>
        <v>0</v>
      </c>
      <c r="AH14" s="23">
        <f t="shared" si="3"/>
        <v>125</v>
      </c>
    </row>
    <row r="15" spans="1:34">
      <c r="A15" s="20">
        <v>3</v>
      </c>
      <c r="B15" s="20"/>
      <c r="C15" s="11"/>
      <c r="D15" s="11"/>
      <c r="E15" s="11"/>
      <c r="F15" s="9"/>
      <c r="G15" s="9"/>
      <c r="H15" s="9"/>
      <c r="I15" s="10"/>
      <c r="J15" s="10"/>
      <c r="K15" s="10"/>
      <c r="L15" s="9"/>
      <c r="M15" s="9"/>
      <c r="N15" s="9"/>
      <c r="O15" s="10"/>
      <c r="P15" s="10"/>
      <c r="Q15" s="10"/>
      <c r="R15" s="9"/>
      <c r="S15" s="9"/>
      <c r="T15" s="9"/>
      <c r="U15" s="93"/>
      <c r="V15" s="9"/>
      <c r="W15" s="9"/>
      <c r="X15" s="9"/>
      <c r="Y15" s="10"/>
      <c r="Z15" s="10"/>
      <c r="AA15" s="10"/>
      <c r="AB15" s="21">
        <f t="shared" si="6"/>
        <v>0</v>
      </c>
      <c r="AC15" s="17">
        <f t="shared" si="4"/>
        <v>23951</v>
      </c>
      <c r="AD15" s="17">
        <f t="shared" si="1"/>
        <v>0</v>
      </c>
      <c r="AE15" s="29">
        <f t="shared" si="5"/>
        <v>125</v>
      </c>
      <c r="AF15" s="22"/>
      <c r="AG15" s="23">
        <f t="shared" si="2"/>
        <v>0</v>
      </c>
      <c r="AH15" s="23">
        <f t="shared" si="3"/>
        <v>125</v>
      </c>
    </row>
    <row r="16" spans="1:34">
      <c r="A16" s="20">
        <v>4</v>
      </c>
      <c r="B16" s="20"/>
      <c r="C16" s="11"/>
      <c r="D16" s="11"/>
      <c r="E16" s="11"/>
      <c r="F16" s="9"/>
      <c r="G16" s="9"/>
      <c r="H16" s="9"/>
      <c r="I16" s="10"/>
      <c r="J16" s="10"/>
      <c r="K16" s="10"/>
      <c r="L16" s="9"/>
      <c r="M16" s="9"/>
      <c r="N16" s="9"/>
      <c r="O16" s="10"/>
      <c r="P16" s="10"/>
      <c r="Q16" s="10"/>
      <c r="R16" s="9"/>
      <c r="S16" s="9"/>
      <c r="T16" s="9"/>
      <c r="U16" s="93"/>
      <c r="V16" s="9"/>
      <c r="W16" s="9"/>
      <c r="X16" s="9"/>
      <c r="Y16" s="10"/>
      <c r="Z16" s="10"/>
      <c r="AA16" s="10"/>
      <c r="AB16" s="21">
        <f t="shared" si="6"/>
        <v>0</v>
      </c>
      <c r="AC16" s="17">
        <f t="shared" si="4"/>
        <v>23951</v>
      </c>
      <c r="AD16" s="17">
        <f t="shared" si="1"/>
        <v>0</v>
      </c>
      <c r="AE16" s="29">
        <f t="shared" si="5"/>
        <v>125</v>
      </c>
      <c r="AF16" s="22"/>
      <c r="AG16" s="23">
        <f t="shared" si="2"/>
        <v>0</v>
      </c>
      <c r="AH16" s="23">
        <f t="shared" si="3"/>
        <v>125</v>
      </c>
    </row>
    <row r="17" spans="1:34">
      <c r="A17" s="20">
        <v>5</v>
      </c>
      <c r="B17" s="20"/>
      <c r="C17" s="11"/>
      <c r="D17" s="11"/>
      <c r="E17" s="11"/>
      <c r="F17" s="9"/>
      <c r="G17" s="9"/>
      <c r="H17" s="9"/>
      <c r="I17" s="10"/>
      <c r="J17" s="10"/>
      <c r="K17" s="10"/>
      <c r="L17" s="9"/>
      <c r="M17" s="9"/>
      <c r="N17" s="9"/>
      <c r="O17" s="10"/>
      <c r="P17" s="10"/>
      <c r="Q17" s="10"/>
      <c r="R17" s="9"/>
      <c r="S17" s="9"/>
      <c r="T17" s="9"/>
      <c r="U17" s="93"/>
      <c r="V17" s="9"/>
      <c r="W17" s="9"/>
      <c r="X17" s="9"/>
      <c r="Y17" s="10"/>
      <c r="Z17" s="10"/>
      <c r="AA17" s="10"/>
      <c r="AB17" s="21">
        <f t="shared" si="6"/>
        <v>0</v>
      </c>
      <c r="AC17" s="17">
        <f t="shared" si="4"/>
        <v>23951</v>
      </c>
      <c r="AD17" s="17">
        <f t="shared" si="1"/>
        <v>0</v>
      </c>
      <c r="AE17" s="29">
        <f t="shared" si="5"/>
        <v>125</v>
      </c>
      <c r="AF17" s="22"/>
      <c r="AG17" s="23">
        <f t="shared" si="2"/>
        <v>0</v>
      </c>
      <c r="AH17" s="23">
        <f t="shared" si="3"/>
        <v>125</v>
      </c>
    </row>
    <row r="18" spans="1:34">
      <c r="A18" s="20">
        <v>6</v>
      </c>
      <c r="B18" s="20"/>
      <c r="C18" s="117" t="s">
        <v>37</v>
      </c>
      <c r="D18" s="117"/>
      <c r="E18" s="117"/>
      <c r="F18" s="9"/>
      <c r="G18" s="9"/>
      <c r="H18" s="9"/>
      <c r="I18" s="10"/>
      <c r="J18" s="10"/>
      <c r="K18" s="10"/>
      <c r="L18" s="9"/>
      <c r="M18" s="9"/>
      <c r="N18" s="9"/>
      <c r="O18" s="10"/>
      <c r="P18" s="10"/>
      <c r="Q18" s="10"/>
      <c r="R18" s="9"/>
      <c r="S18" s="9"/>
      <c r="T18" s="9"/>
      <c r="U18" s="93"/>
      <c r="V18" s="9"/>
      <c r="W18" s="9"/>
      <c r="X18" s="9"/>
      <c r="Y18" s="10"/>
      <c r="Z18" s="10"/>
      <c r="AA18" s="10"/>
      <c r="AB18" s="21">
        <f t="shared" si="6"/>
        <v>0</v>
      </c>
      <c r="AC18" s="17">
        <f t="shared" si="4"/>
        <v>23951</v>
      </c>
      <c r="AD18" s="17">
        <f t="shared" si="1"/>
        <v>0</v>
      </c>
      <c r="AE18" s="29">
        <f t="shared" si="5"/>
        <v>125</v>
      </c>
      <c r="AF18" s="22"/>
      <c r="AG18" s="23">
        <f t="shared" si="2"/>
        <v>0</v>
      </c>
      <c r="AH18" s="23">
        <f t="shared" si="3"/>
        <v>125</v>
      </c>
    </row>
    <row r="19" spans="1:34">
      <c r="A19" s="20">
        <v>7</v>
      </c>
      <c r="B19" s="20"/>
      <c r="C19" s="117" t="s">
        <v>37</v>
      </c>
      <c r="D19" s="117"/>
      <c r="E19" s="117"/>
      <c r="F19" s="9"/>
      <c r="G19" s="9"/>
      <c r="H19" s="9"/>
      <c r="I19" s="10"/>
      <c r="J19" s="10"/>
      <c r="K19" s="10"/>
      <c r="L19" s="9"/>
      <c r="M19" s="9"/>
      <c r="N19" s="9"/>
      <c r="O19" s="10"/>
      <c r="P19" s="10"/>
      <c r="Q19" s="10"/>
      <c r="R19" s="9"/>
      <c r="S19" s="9"/>
      <c r="T19" s="9"/>
      <c r="U19" s="93"/>
      <c r="V19" s="9"/>
      <c r="W19" s="9"/>
      <c r="X19" s="9"/>
      <c r="Y19" s="10"/>
      <c r="Z19" s="10"/>
      <c r="AA19" s="10"/>
      <c r="AB19" s="21">
        <f t="shared" si="6"/>
        <v>0</v>
      </c>
      <c r="AC19" s="17">
        <f t="shared" si="4"/>
        <v>23951</v>
      </c>
      <c r="AD19" s="17">
        <f t="shared" si="1"/>
        <v>0</v>
      </c>
      <c r="AE19" s="29">
        <f t="shared" si="5"/>
        <v>125</v>
      </c>
      <c r="AF19" s="22"/>
      <c r="AG19" s="23">
        <f t="shared" si="2"/>
        <v>0</v>
      </c>
      <c r="AH19" s="23">
        <f t="shared" si="3"/>
        <v>125</v>
      </c>
    </row>
    <row r="20" spans="1:34">
      <c r="A20" s="20">
        <v>8</v>
      </c>
      <c r="B20" s="20"/>
      <c r="C20" s="117" t="s">
        <v>37</v>
      </c>
      <c r="D20" s="117"/>
      <c r="E20" s="117"/>
      <c r="F20" s="9"/>
      <c r="G20" s="9"/>
      <c r="H20" s="9"/>
      <c r="I20" s="10"/>
      <c r="J20" s="10"/>
      <c r="K20" s="10"/>
      <c r="L20" s="9"/>
      <c r="M20" s="9"/>
      <c r="N20" s="9"/>
      <c r="O20" s="10"/>
      <c r="P20" s="10"/>
      <c r="Q20" s="10"/>
      <c r="R20" s="9"/>
      <c r="S20" s="9"/>
      <c r="T20" s="9"/>
      <c r="U20" s="93"/>
      <c r="V20" s="9"/>
      <c r="W20" s="9"/>
      <c r="X20" s="9"/>
      <c r="Y20" s="10"/>
      <c r="Z20" s="10"/>
      <c r="AA20" s="10"/>
      <c r="AB20" s="21">
        <f t="shared" si="6"/>
        <v>0</v>
      </c>
      <c r="AC20" s="17">
        <f t="shared" si="4"/>
        <v>23951</v>
      </c>
      <c r="AD20" s="17">
        <f t="shared" si="1"/>
        <v>0</v>
      </c>
      <c r="AE20" s="29">
        <f t="shared" si="5"/>
        <v>125</v>
      </c>
      <c r="AF20" s="22"/>
      <c r="AG20" s="23">
        <f t="shared" si="2"/>
        <v>0</v>
      </c>
      <c r="AH20" s="23">
        <f t="shared" si="3"/>
        <v>125</v>
      </c>
    </row>
    <row r="21" spans="1:34">
      <c r="A21" s="20">
        <v>9</v>
      </c>
      <c r="B21" s="20"/>
      <c r="C21" s="117" t="s">
        <v>37</v>
      </c>
      <c r="D21" s="117"/>
      <c r="E21" s="117"/>
      <c r="F21" s="9"/>
      <c r="G21" s="9"/>
      <c r="H21" s="9"/>
      <c r="I21" s="10"/>
      <c r="J21" s="10"/>
      <c r="K21" s="10"/>
      <c r="L21" s="9"/>
      <c r="M21" s="9"/>
      <c r="N21" s="9"/>
      <c r="O21" s="10"/>
      <c r="P21" s="10"/>
      <c r="Q21" s="10"/>
      <c r="R21" s="9"/>
      <c r="S21" s="9"/>
      <c r="T21" s="9"/>
      <c r="U21" s="93"/>
      <c r="V21" s="9"/>
      <c r="W21" s="9"/>
      <c r="X21" s="9"/>
      <c r="Y21" s="10"/>
      <c r="Z21" s="10"/>
      <c r="AA21" s="10"/>
      <c r="AB21" s="21">
        <f t="shared" si="6"/>
        <v>0</v>
      </c>
      <c r="AC21" s="17">
        <f t="shared" si="4"/>
        <v>23951</v>
      </c>
      <c r="AD21" s="17">
        <f t="shared" si="1"/>
        <v>0</v>
      </c>
      <c r="AE21" s="29">
        <f t="shared" si="5"/>
        <v>125</v>
      </c>
      <c r="AF21" s="22"/>
      <c r="AG21" s="23">
        <f t="shared" si="2"/>
        <v>0</v>
      </c>
      <c r="AH21" s="23">
        <f t="shared" si="3"/>
        <v>125</v>
      </c>
    </row>
    <row r="22" spans="1:34">
      <c r="A22" s="20">
        <v>10</v>
      </c>
      <c r="B22" s="20"/>
      <c r="C22" s="117" t="s">
        <v>37</v>
      </c>
      <c r="D22" s="117"/>
      <c r="E22" s="117"/>
      <c r="F22" s="9"/>
      <c r="G22" s="9"/>
      <c r="H22" s="9"/>
      <c r="I22" s="10"/>
      <c r="J22" s="10"/>
      <c r="K22" s="10"/>
      <c r="L22" s="9"/>
      <c r="M22" s="9"/>
      <c r="N22" s="9"/>
      <c r="O22" s="10"/>
      <c r="P22" s="10"/>
      <c r="Q22" s="10"/>
      <c r="R22" s="9"/>
      <c r="S22" s="9"/>
      <c r="T22" s="9"/>
      <c r="U22" s="93"/>
      <c r="V22" s="9"/>
      <c r="W22" s="9"/>
      <c r="X22" s="9"/>
      <c r="Y22" s="10"/>
      <c r="Z22" s="10"/>
      <c r="AA22" s="10"/>
      <c r="AB22" s="21">
        <f t="shared" si="6"/>
        <v>0</v>
      </c>
      <c r="AC22" s="17">
        <f t="shared" si="4"/>
        <v>23951</v>
      </c>
      <c r="AD22" s="17">
        <f t="shared" si="1"/>
        <v>0</v>
      </c>
      <c r="AE22" s="29">
        <f t="shared" si="5"/>
        <v>125</v>
      </c>
      <c r="AF22" s="22"/>
      <c r="AG22" s="23">
        <f t="shared" si="2"/>
        <v>0</v>
      </c>
      <c r="AH22" s="23">
        <f t="shared" si="3"/>
        <v>125</v>
      </c>
    </row>
    <row r="23" spans="1:34">
      <c r="A23" s="20">
        <v>11</v>
      </c>
      <c r="B23" s="20"/>
      <c r="C23" s="117" t="s">
        <v>37</v>
      </c>
      <c r="D23" s="117"/>
      <c r="E23" s="117"/>
      <c r="F23" s="9"/>
      <c r="G23" s="9"/>
      <c r="H23" s="9"/>
      <c r="I23" s="10"/>
      <c r="J23" s="10"/>
      <c r="K23" s="10"/>
      <c r="L23" s="9"/>
      <c r="M23" s="9"/>
      <c r="N23" s="9"/>
      <c r="O23" s="10"/>
      <c r="P23" s="10"/>
      <c r="Q23" s="10"/>
      <c r="R23" s="9"/>
      <c r="S23" s="9"/>
      <c r="T23" s="9"/>
      <c r="U23" s="93"/>
      <c r="V23" s="9"/>
      <c r="W23" s="9"/>
      <c r="X23" s="9"/>
      <c r="Y23" s="10"/>
      <c r="Z23" s="10"/>
      <c r="AA23" s="10"/>
      <c r="AB23" s="21">
        <f t="shared" si="6"/>
        <v>0</v>
      </c>
      <c r="AC23" s="17">
        <f t="shared" si="4"/>
        <v>23951</v>
      </c>
      <c r="AD23" s="17">
        <f t="shared" si="1"/>
        <v>0</v>
      </c>
      <c r="AE23" s="29">
        <f t="shared" si="5"/>
        <v>125</v>
      </c>
      <c r="AF23" s="22"/>
      <c r="AG23" s="23">
        <f t="shared" si="2"/>
        <v>0</v>
      </c>
      <c r="AH23" s="23">
        <f t="shared" si="3"/>
        <v>125</v>
      </c>
    </row>
    <row r="24" spans="1:34">
      <c r="A24" s="20">
        <v>12</v>
      </c>
      <c r="B24" s="20"/>
      <c r="C24" s="117" t="s">
        <v>37</v>
      </c>
      <c r="D24" s="117"/>
      <c r="E24" s="117"/>
      <c r="F24" s="9"/>
      <c r="G24" s="9"/>
      <c r="H24" s="9"/>
      <c r="I24" s="10"/>
      <c r="J24" s="10"/>
      <c r="K24" s="10"/>
      <c r="L24" s="9"/>
      <c r="M24" s="9"/>
      <c r="N24" s="9"/>
      <c r="O24" s="10"/>
      <c r="P24" s="10"/>
      <c r="Q24" s="10"/>
      <c r="R24" s="9"/>
      <c r="S24" s="9"/>
      <c r="T24" s="9"/>
      <c r="U24" s="93"/>
      <c r="V24" s="9"/>
      <c r="W24" s="9"/>
      <c r="X24" s="9"/>
      <c r="Y24" s="10"/>
      <c r="Z24" s="10"/>
      <c r="AA24" s="10"/>
      <c r="AB24" s="21">
        <f t="shared" si="6"/>
        <v>0</v>
      </c>
      <c r="AC24" s="17">
        <f t="shared" si="4"/>
        <v>23951</v>
      </c>
      <c r="AD24" s="17">
        <f t="shared" si="1"/>
        <v>0</v>
      </c>
      <c r="AE24" s="29">
        <f t="shared" si="5"/>
        <v>125</v>
      </c>
      <c r="AF24" s="22"/>
      <c r="AG24" s="23">
        <f t="shared" si="2"/>
        <v>0</v>
      </c>
      <c r="AH24" s="23">
        <f t="shared" si="3"/>
        <v>125</v>
      </c>
    </row>
    <row r="25" spans="1:34">
      <c r="A25" s="20">
        <v>13</v>
      </c>
      <c r="B25" s="20"/>
      <c r="C25" s="117" t="s">
        <v>37</v>
      </c>
      <c r="D25" s="117"/>
      <c r="E25" s="117"/>
      <c r="F25" s="9"/>
      <c r="G25" s="9"/>
      <c r="H25" s="9"/>
      <c r="I25" s="10"/>
      <c r="J25" s="10"/>
      <c r="K25" s="10"/>
      <c r="L25" s="9"/>
      <c r="M25" s="9"/>
      <c r="N25" s="9"/>
      <c r="O25" s="10"/>
      <c r="P25" s="10"/>
      <c r="Q25" s="10"/>
      <c r="R25" s="9"/>
      <c r="S25" s="9"/>
      <c r="T25" s="9"/>
      <c r="U25" s="93"/>
      <c r="V25" s="9"/>
      <c r="W25" s="9"/>
      <c r="X25" s="9"/>
      <c r="Y25" s="10"/>
      <c r="Z25" s="10"/>
      <c r="AA25" s="10"/>
      <c r="AB25" s="21">
        <f t="shared" si="6"/>
        <v>0</v>
      </c>
      <c r="AC25" s="17">
        <f t="shared" si="4"/>
        <v>23951</v>
      </c>
      <c r="AD25" s="17">
        <f t="shared" si="1"/>
        <v>0</v>
      </c>
      <c r="AE25" s="29">
        <f t="shared" si="5"/>
        <v>125</v>
      </c>
      <c r="AF25" s="22"/>
      <c r="AG25" s="23">
        <f t="shared" si="2"/>
        <v>0</v>
      </c>
      <c r="AH25" s="23">
        <f t="shared" si="3"/>
        <v>125</v>
      </c>
    </row>
    <row r="26" spans="1:34">
      <c r="A26" s="20">
        <v>14</v>
      </c>
      <c r="B26" s="20"/>
      <c r="C26" s="117" t="s">
        <v>37</v>
      </c>
      <c r="D26" s="117"/>
      <c r="E26" s="117"/>
      <c r="F26" s="9"/>
      <c r="G26" s="9"/>
      <c r="H26" s="9"/>
      <c r="I26" s="10"/>
      <c r="J26" s="10"/>
      <c r="K26" s="10"/>
      <c r="L26" s="9"/>
      <c r="M26" s="9"/>
      <c r="N26" s="9"/>
      <c r="O26" s="10"/>
      <c r="P26" s="10"/>
      <c r="Q26" s="10"/>
      <c r="R26" s="9"/>
      <c r="S26" s="9"/>
      <c r="T26" s="9"/>
      <c r="U26" s="93"/>
      <c r="V26" s="9"/>
      <c r="W26" s="9"/>
      <c r="X26" s="9"/>
      <c r="Y26" s="10"/>
      <c r="Z26" s="10"/>
      <c r="AA26" s="10"/>
      <c r="AB26" s="21">
        <f t="shared" si="6"/>
        <v>0</v>
      </c>
      <c r="AC26" s="17">
        <f t="shared" si="4"/>
        <v>23951</v>
      </c>
      <c r="AD26" s="17">
        <f t="shared" si="1"/>
        <v>0</v>
      </c>
      <c r="AE26" s="29">
        <f t="shared" si="5"/>
        <v>125</v>
      </c>
      <c r="AF26" s="22"/>
      <c r="AG26" s="23">
        <f t="shared" si="2"/>
        <v>0</v>
      </c>
      <c r="AH26" s="23">
        <f t="shared" si="3"/>
        <v>125</v>
      </c>
    </row>
    <row r="27" spans="1:34">
      <c r="A27" s="20">
        <v>15</v>
      </c>
      <c r="B27" s="20"/>
      <c r="C27" s="11"/>
      <c r="D27" s="11"/>
      <c r="E27" s="11"/>
      <c r="F27" s="9"/>
      <c r="G27" s="9"/>
      <c r="H27" s="9"/>
      <c r="I27" s="10"/>
      <c r="J27" s="10"/>
      <c r="K27" s="10"/>
      <c r="L27" s="9"/>
      <c r="M27" s="9"/>
      <c r="N27" s="9"/>
      <c r="O27" s="10"/>
      <c r="P27" s="10"/>
      <c r="Q27" s="10"/>
      <c r="R27" s="9"/>
      <c r="S27" s="9"/>
      <c r="T27" s="9"/>
      <c r="U27" s="93"/>
      <c r="V27" s="9"/>
      <c r="W27" s="9"/>
      <c r="X27" s="9"/>
      <c r="Y27" s="10"/>
      <c r="Z27" s="10"/>
      <c r="AA27" s="10"/>
      <c r="AB27" s="21">
        <f t="shared" si="6"/>
        <v>0</v>
      </c>
      <c r="AC27" s="17">
        <f t="shared" si="4"/>
        <v>23951</v>
      </c>
      <c r="AD27" s="17">
        <f t="shared" si="1"/>
        <v>0</v>
      </c>
      <c r="AE27" s="29">
        <f t="shared" si="5"/>
        <v>125</v>
      </c>
      <c r="AF27" s="22"/>
      <c r="AG27" s="23">
        <f t="shared" si="2"/>
        <v>0</v>
      </c>
      <c r="AH27" s="23">
        <f t="shared" si="3"/>
        <v>125</v>
      </c>
    </row>
    <row r="28" spans="1:34">
      <c r="A28" s="20">
        <v>16</v>
      </c>
      <c r="B28" s="20"/>
      <c r="C28" s="11"/>
      <c r="D28" s="11"/>
      <c r="E28" s="11"/>
      <c r="F28" s="9"/>
      <c r="G28" s="9"/>
      <c r="H28" s="9"/>
      <c r="I28" s="10"/>
      <c r="J28" s="10"/>
      <c r="K28" s="10"/>
      <c r="L28" s="9"/>
      <c r="M28" s="9"/>
      <c r="N28" s="9"/>
      <c r="O28" s="10"/>
      <c r="P28" s="10"/>
      <c r="Q28" s="10"/>
      <c r="R28" s="9"/>
      <c r="S28" s="9"/>
      <c r="T28" s="9"/>
      <c r="U28" s="96"/>
      <c r="V28" s="9"/>
      <c r="W28" s="9"/>
      <c r="X28" s="9"/>
      <c r="Y28" s="10"/>
      <c r="Z28" s="10"/>
      <c r="AA28" s="10"/>
      <c r="AB28" s="21">
        <f t="shared" si="6"/>
        <v>0</v>
      </c>
      <c r="AC28" s="17">
        <f t="shared" si="4"/>
        <v>23951</v>
      </c>
      <c r="AD28" s="17">
        <f t="shared" si="1"/>
        <v>0</v>
      </c>
      <c r="AE28" s="29">
        <f t="shared" si="5"/>
        <v>125</v>
      </c>
      <c r="AF28" s="22"/>
      <c r="AG28" s="23">
        <f t="shared" si="2"/>
        <v>0</v>
      </c>
      <c r="AH28" s="23">
        <f t="shared" si="3"/>
        <v>125</v>
      </c>
    </row>
    <row r="29" spans="1:34">
      <c r="A29" s="20">
        <v>17</v>
      </c>
      <c r="B29" s="20"/>
      <c r="C29" s="11"/>
      <c r="D29" s="11"/>
      <c r="E29" s="11"/>
      <c r="F29" s="9"/>
      <c r="G29" s="9"/>
      <c r="H29" s="9"/>
      <c r="I29" s="10"/>
      <c r="J29" s="10"/>
      <c r="K29" s="10"/>
      <c r="L29" s="9"/>
      <c r="M29" s="9"/>
      <c r="N29" s="9"/>
      <c r="O29" s="10"/>
      <c r="P29" s="10"/>
      <c r="Q29" s="10"/>
      <c r="R29" s="9"/>
      <c r="S29" s="9"/>
      <c r="T29" s="9"/>
      <c r="U29" s="96"/>
      <c r="V29" s="9"/>
      <c r="W29" s="9"/>
      <c r="X29" s="9"/>
      <c r="Y29" s="10"/>
      <c r="Z29" s="10"/>
      <c r="AA29" s="10"/>
      <c r="AB29" s="21">
        <f t="shared" si="6"/>
        <v>0</v>
      </c>
      <c r="AC29" s="17">
        <f t="shared" si="4"/>
        <v>23951</v>
      </c>
      <c r="AD29" s="17">
        <f t="shared" si="1"/>
        <v>0</v>
      </c>
      <c r="AE29" s="29">
        <f t="shared" si="5"/>
        <v>125</v>
      </c>
      <c r="AF29" s="22"/>
      <c r="AG29" s="23">
        <f t="shared" si="2"/>
        <v>0</v>
      </c>
      <c r="AH29" s="23">
        <f t="shared" si="3"/>
        <v>125</v>
      </c>
    </row>
    <row r="30" spans="1:34">
      <c r="A30" s="20">
        <v>18</v>
      </c>
      <c r="B30" s="20"/>
      <c r="C30" s="117" t="s">
        <v>37</v>
      </c>
      <c r="D30" s="117"/>
      <c r="E30" s="117"/>
      <c r="F30" s="9"/>
      <c r="G30" s="9"/>
      <c r="H30" s="9"/>
      <c r="I30" s="10"/>
      <c r="J30" s="10"/>
      <c r="K30" s="10"/>
      <c r="L30" s="9"/>
      <c r="M30" s="9"/>
      <c r="N30" s="9"/>
      <c r="O30" s="10"/>
      <c r="P30" s="10"/>
      <c r="Q30" s="10"/>
      <c r="R30" s="9"/>
      <c r="S30" s="9"/>
      <c r="T30" s="9"/>
      <c r="U30" s="96"/>
      <c r="V30" s="9"/>
      <c r="W30" s="9"/>
      <c r="X30" s="9"/>
      <c r="Y30" s="10"/>
      <c r="Z30" s="10"/>
      <c r="AA30" s="10"/>
      <c r="AB30" s="21">
        <f t="shared" si="6"/>
        <v>0</v>
      </c>
      <c r="AC30" s="17">
        <f t="shared" si="4"/>
        <v>23951</v>
      </c>
      <c r="AD30" s="17">
        <f t="shared" si="1"/>
        <v>0</v>
      </c>
      <c r="AE30" s="29">
        <f t="shared" si="5"/>
        <v>125</v>
      </c>
      <c r="AF30" s="22"/>
      <c r="AG30" s="23">
        <f t="shared" si="2"/>
        <v>0</v>
      </c>
      <c r="AH30" s="23">
        <f t="shared" si="3"/>
        <v>125</v>
      </c>
    </row>
    <row r="31" spans="1:34">
      <c r="A31" s="20">
        <v>19</v>
      </c>
      <c r="B31" s="20"/>
      <c r="C31" s="11"/>
      <c r="D31" s="11"/>
      <c r="E31" s="11"/>
      <c r="F31" s="9"/>
      <c r="G31" s="9"/>
      <c r="H31" s="9"/>
      <c r="I31" s="10"/>
      <c r="J31" s="10"/>
      <c r="K31" s="10"/>
      <c r="L31" s="9"/>
      <c r="M31" s="9"/>
      <c r="N31" s="9"/>
      <c r="O31" s="10"/>
      <c r="P31" s="10"/>
      <c r="Q31" s="10"/>
      <c r="R31" s="9"/>
      <c r="S31" s="9"/>
      <c r="T31" s="9"/>
      <c r="U31" s="96"/>
      <c r="V31" s="9"/>
      <c r="W31" s="9"/>
      <c r="X31" s="9"/>
      <c r="Y31" s="10"/>
      <c r="Z31" s="10"/>
      <c r="AA31" s="10"/>
      <c r="AB31" s="21">
        <f t="shared" si="6"/>
        <v>0</v>
      </c>
      <c r="AC31" s="17">
        <f t="shared" si="4"/>
        <v>23951</v>
      </c>
      <c r="AD31" s="17">
        <f t="shared" si="1"/>
        <v>0</v>
      </c>
      <c r="AE31" s="29">
        <f t="shared" si="5"/>
        <v>125</v>
      </c>
      <c r="AF31" s="22"/>
      <c r="AG31" s="23">
        <f t="shared" si="2"/>
        <v>0</v>
      </c>
      <c r="AH31" s="23">
        <f t="shared" si="3"/>
        <v>125</v>
      </c>
    </row>
    <row r="32" spans="1:34">
      <c r="A32" s="20">
        <v>20</v>
      </c>
      <c r="B32" s="20"/>
      <c r="C32" s="11"/>
      <c r="D32" s="11"/>
      <c r="E32" s="11"/>
      <c r="F32" s="9"/>
      <c r="G32" s="9"/>
      <c r="H32" s="9"/>
      <c r="I32" s="10"/>
      <c r="J32" s="10"/>
      <c r="K32" s="10"/>
      <c r="L32" s="9"/>
      <c r="M32" s="9"/>
      <c r="N32" s="9"/>
      <c r="O32" s="10"/>
      <c r="P32" s="10"/>
      <c r="Q32" s="10"/>
      <c r="R32" s="9"/>
      <c r="S32" s="9"/>
      <c r="T32" s="9"/>
      <c r="U32" s="96"/>
      <c r="V32" s="9"/>
      <c r="W32" s="9"/>
      <c r="X32" s="9"/>
      <c r="Y32" s="10"/>
      <c r="Z32" s="10"/>
      <c r="AA32" s="10"/>
      <c r="AB32" s="21">
        <f t="shared" si="6"/>
        <v>0</v>
      </c>
      <c r="AC32" s="17">
        <f t="shared" si="4"/>
        <v>23951</v>
      </c>
      <c r="AD32" s="17">
        <f t="shared" si="1"/>
        <v>0</v>
      </c>
      <c r="AE32" s="29">
        <f t="shared" si="5"/>
        <v>125</v>
      </c>
      <c r="AF32" s="22"/>
      <c r="AG32" s="23">
        <f t="shared" si="2"/>
        <v>0</v>
      </c>
      <c r="AH32" s="23">
        <f t="shared" si="3"/>
        <v>125</v>
      </c>
    </row>
    <row r="33" spans="1:34">
      <c r="A33" s="20">
        <v>21</v>
      </c>
      <c r="B33" s="20"/>
      <c r="C33" s="11"/>
      <c r="D33" s="11"/>
      <c r="E33" s="11"/>
      <c r="F33" s="9"/>
      <c r="G33" s="9"/>
      <c r="H33" s="9"/>
      <c r="I33" s="10"/>
      <c r="J33" s="10"/>
      <c r="K33" s="10"/>
      <c r="L33" s="9"/>
      <c r="M33" s="9"/>
      <c r="N33" s="9"/>
      <c r="O33" s="10"/>
      <c r="P33" s="10"/>
      <c r="Q33" s="10"/>
      <c r="R33" s="9"/>
      <c r="S33" s="9"/>
      <c r="T33" s="9"/>
      <c r="U33" s="96"/>
      <c r="V33" s="9"/>
      <c r="W33" s="9"/>
      <c r="X33" s="9"/>
      <c r="Y33" s="10"/>
      <c r="Z33" s="10"/>
      <c r="AA33" s="10"/>
      <c r="AB33" s="21">
        <f t="shared" si="6"/>
        <v>0</v>
      </c>
      <c r="AC33" s="17">
        <f t="shared" si="4"/>
        <v>23951</v>
      </c>
      <c r="AD33" s="17">
        <f t="shared" si="1"/>
        <v>0</v>
      </c>
      <c r="AE33" s="29">
        <f t="shared" si="5"/>
        <v>125</v>
      </c>
      <c r="AF33" s="22"/>
      <c r="AG33" s="23">
        <f t="shared" si="2"/>
        <v>0</v>
      </c>
      <c r="AH33" s="23">
        <f t="shared" si="3"/>
        <v>125</v>
      </c>
    </row>
    <row r="34" spans="1:34">
      <c r="A34" s="20">
        <v>22</v>
      </c>
      <c r="B34" s="20"/>
      <c r="C34" s="11"/>
      <c r="D34" s="11"/>
      <c r="E34" s="11"/>
      <c r="F34" s="9"/>
      <c r="G34" s="9"/>
      <c r="H34" s="9"/>
      <c r="I34" s="10"/>
      <c r="J34" s="10"/>
      <c r="K34" s="10"/>
      <c r="L34" s="9"/>
      <c r="M34" s="9"/>
      <c r="N34" s="9"/>
      <c r="O34" s="10"/>
      <c r="P34" s="10"/>
      <c r="Q34" s="10"/>
      <c r="R34" s="9"/>
      <c r="S34" s="9"/>
      <c r="T34" s="9"/>
      <c r="U34" s="96"/>
      <c r="V34" s="9"/>
      <c r="W34" s="9"/>
      <c r="X34" s="9"/>
      <c r="Y34" s="10"/>
      <c r="Z34" s="10"/>
      <c r="AA34" s="10"/>
      <c r="AB34" s="21">
        <f t="shared" si="6"/>
        <v>0</v>
      </c>
      <c r="AC34" s="17">
        <f t="shared" si="4"/>
        <v>23951</v>
      </c>
      <c r="AD34" s="17">
        <f t="shared" si="1"/>
        <v>0</v>
      </c>
      <c r="AE34" s="29">
        <f t="shared" si="5"/>
        <v>125</v>
      </c>
      <c r="AF34" s="22"/>
      <c r="AG34" s="23">
        <f t="shared" si="2"/>
        <v>0</v>
      </c>
      <c r="AH34" s="23">
        <f t="shared" si="3"/>
        <v>125</v>
      </c>
    </row>
    <row r="35" spans="1:34">
      <c r="A35" s="20">
        <v>23</v>
      </c>
      <c r="B35" s="20"/>
      <c r="C35" s="117" t="s">
        <v>37</v>
      </c>
      <c r="D35" s="117"/>
      <c r="E35" s="117"/>
      <c r="F35" s="9"/>
      <c r="G35" s="9"/>
      <c r="H35" s="9"/>
      <c r="I35" s="10"/>
      <c r="J35" s="10"/>
      <c r="K35" s="10"/>
      <c r="L35" s="9"/>
      <c r="M35" s="9"/>
      <c r="N35" s="9"/>
      <c r="O35" s="10"/>
      <c r="P35" s="10"/>
      <c r="Q35" s="10"/>
      <c r="R35" s="9"/>
      <c r="S35" s="9"/>
      <c r="T35" s="9"/>
      <c r="U35" s="14"/>
      <c r="V35" s="9"/>
      <c r="W35" s="9"/>
      <c r="X35" s="9"/>
      <c r="Y35" s="10"/>
      <c r="Z35" s="10"/>
      <c r="AA35" s="10"/>
      <c r="AB35" s="21">
        <f t="shared" si="6"/>
        <v>0</v>
      </c>
      <c r="AC35" s="17">
        <f t="shared" si="4"/>
        <v>23951</v>
      </c>
      <c r="AD35" s="17">
        <f t="shared" si="1"/>
        <v>0</v>
      </c>
      <c r="AE35" s="29">
        <f t="shared" si="5"/>
        <v>125</v>
      </c>
      <c r="AF35" s="22"/>
      <c r="AG35" s="23">
        <f t="shared" si="2"/>
        <v>0</v>
      </c>
      <c r="AH35" s="23">
        <f t="shared" si="3"/>
        <v>125</v>
      </c>
    </row>
    <row r="36" spans="1:34">
      <c r="A36" s="20">
        <v>24</v>
      </c>
      <c r="B36" s="20"/>
      <c r="C36" s="11"/>
      <c r="D36" s="11"/>
      <c r="E36" s="11"/>
      <c r="F36" s="9"/>
      <c r="G36" s="9"/>
      <c r="H36" s="9"/>
      <c r="I36" s="10"/>
      <c r="J36" s="10"/>
      <c r="K36" s="10"/>
      <c r="L36" s="9"/>
      <c r="M36" s="9"/>
      <c r="N36" s="9"/>
      <c r="O36" s="10"/>
      <c r="P36" s="10"/>
      <c r="Q36" s="10"/>
      <c r="R36" s="9"/>
      <c r="S36" s="9"/>
      <c r="T36" s="9"/>
      <c r="U36" s="14"/>
      <c r="V36" s="9"/>
      <c r="W36" s="9"/>
      <c r="X36" s="9"/>
      <c r="Y36" s="10"/>
      <c r="Z36" s="10"/>
      <c r="AA36" s="10"/>
      <c r="AB36" s="21">
        <f t="shared" si="6"/>
        <v>0</v>
      </c>
      <c r="AC36" s="17">
        <f t="shared" si="4"/>
        <v>23951</v>
      </c>
      <c r="AD36" s="17">
        <f t="shared" si="1"/>
        <v>0</v>
      </c>
      <c r="AE36" s="29">
        <f t="shared" si="5"/>
        <v>125</v>
      </c>
      <c r="AF36" s="22"/>
      <c r="AG36" s="23">
        <f t="shared" si="2"/>
        <v>0</v>
      </c>
      <c r="AH36" s="23">
        <f t="shared" si="3"/>
        <v>125</v>
      </c>
    </row>
    <row r="37" spans="1:34">
      <c r="A37" s="20">
        <v>25</v>
      </c>
      <c r="B37" s="20"/>
      <c r="C37" s="11"/>
      <c r="D37" s="11"/>
      <c r="E37" s="11"/>
      <c r="F37" s="9"/>
      <c r="G37" s="9"/>
      <c r="H37" s="9"/>
      <c r="I37" s="10"/>
      <c r="J37" s="10"/>
      <c r="K37" s="10"/>
      <c r="L37" s="9"/>
      <c r="M37" s="9"/>
      <c r="N37" s="9"/>
      <c r="O37" s="10"/>
      <c r="P37" s="10"/>
      <c r="Q37" s="10"/>
      <c r="R37" s="9"/>
      <c r="S37" s="9"/>
      <c r="T37" s="9"/>
      <c r="U37" s="14"/>
      <c r="V37" s="9"/>
      <c r="W37" s="9"/>
      <c r="X37" s="9"/>
      <c r="Y37" s="10"/>
      <c r="Z37" s="10"/>
      <c r="AA37" s="10"/>
      <c r="AB37" s="21">
        <f t="shared" si="6"/>
        <v>0</v>
      </c>
      <c r="AC37" s="17">
        <f t="shared" si="4"/>
        <v>23951</v>
      </c>
      <c r="AD37" s="17">
        <f t="shared" si="1"/>
        <v>0</v>
      </c>
      <c r="AE37" s="29">
        <f t="shared" si="5"/>
        <v>125</v>
      </c>
      <c r="AF37" s="22"/>
      <c r="AG37" s="23">
        <f t="shared" si="2"/>
        <v>0</v>
      </c>
      <c r="AH37" s="23">
        <f t="shared" si="3"/>
        <v>125</v>
      </c>
    </row>
    <row r="38" spans="1:34">
      <c r="A38" s="20">
        <v>26</v>
      </c>
      <c r="B38" s="20"/>
      <c r="C38" s="11"/>
      <c r="D38" s="11"/>
      <c r="E38" s="11"/>
      <c r="F38" s="9"/>
      <c r="G38" s="9"/>
      <c r="H38" s="9"/>
      <c r="I38" s="10"/>
      <c r="J38" s="10"/>
      <c r="K38" s="10"/>
      <c r="L38" s="9"/>
      <c r="M38" s="9"/>
      <c r="N38" s="9"/>
      <c r="O38" s="10"/>
      <c r="P38" s="10"/>
      <c r="Q38" s="10"/>
      <c r="R38" s="9"/>
      <c r="S38" s="9"/>
      <c r="T38" s="9"/>
      <c r="U38" s="14"/>
      <c r="V38" s="9"/>
      <c r="W38" s="9"/>
      <c r="X38" s="9"/>
      <c r="Y38" s="10"/>
      <c r="Z38" s="10"/>
      <c r="AA38" s="10"/>
      <c r="AB38" s="21">
        <f t="shared" si="6"/>
        <v>0</v>
      </c>
      <c r="AC38" s="17">
        <f t="shared" si="4"/>
        <v>23951</v>
      </c>
      <c r="AD38" s="17">
        <f t="shared" si="1"/>
        <v>0</v>
      </c>
      <c r="AE38" s="29">
        <f t="shared" si="5"/>
        <v>125</v>
      </c>
      <c r="AF38" s="22"/>
      <c r="AG38" s="23">
        <f t="shared" si="2"/>
        <v>0</v>
      </c>
      <c r="AH38" s="23">
        <f t="shared" si="3"/>
        <v>125</v>
      </c>
    </row>
    <row r="39" spans="1:34">
      <c r="A39" s="20">
        <v>27</v>
      </c>
      <c r="B39" s="20"/>
      <c r="C39" s="11"/>
      <c r="D39" s="11"/>
      <c r="E39" s="11"/>
      <c r="F39" s="9"/>
      <c r="G39" s="9"/>
      <c r="H39" s="9"/>
      <c r="I39" s="10"/>
      <c r="J39" s="10"/>
      <c r="K39" s="10"/>
      <c r="L39" s="9"/>
      <c r="M39" s="9"/>
      <c r="N39" s="9"/>
      <c r="O39" s="10"/>
      <c r="P39" s="10"/>
      <c r="Q39" s="10"/>
      <c r="R39" s="9"/>
      <c r="S39" s="9"/>
      <c r="T39" s="9"/>
      <c r="U39" s="14"/>
      <c r="V39" s="9"/>
      <c r="W39" s="9"/>
      <c r="X39" s="9"/>
      <c r="Y39" s="10"/>
      <c r="Z39" s="10"/>
      <c r="AA39" s="10"/>
      <c r="AB39" s="21">
        <f t="shared" si="6"/>
        <v>0</v>
      </c>
      <c r="AC39" s="17">
        <f t="shared" si="4"/>
        <v>23951</v>
      </c>
      <c r="AD39" s="17">
        <f t="shared" si="1"/>
        <v>0</v>
      </c>
      <c r="AE39" s="29">
        <f t="shared" si="5"/>
        <v>125</v>
      </c>
      <c r="AF39" s="22"/>
      <c r="AG39" s="23">
        <f t="shared" si="2"/>
        <v>0</v>
      </c>
      <c r="AH39" s="23">
        <f t="shared" si="3"/>
        <v>125</v>
      </c>
    </row>
    <row r="40" spans="1:34">
      <c r="A40" s="20">
        <v>28</v>
      </c>
      <c r="B40" s="20"/>
      <c r="C40" s="11"/>
      <c r="D40" s="11"/>
      <c r="E40" s="11"/>
      <c r="F40" s="9"/>
      <c r="G40" s="9"/>
      <c r="H40" s="9"/>
      <c r="I40" s="10"/>
      <c r="J40" s="10"/>
      <c r="K40" s="10"/>
      <c r="L40" s="9"/>
      <c r="M40" s="9"/>
      <c r="N40" s="9"/>
      <c r="O40" s="10"/>
      <c r="P40" s="10"/>
      <c r="Q40" s="10"/>
      <c r="R40" s="9"/>
      <c r="S40" s="9"/>
      <c r="T40" s="9"/>
      <c r="U40" s="14"/>
      <c r="V40" s="9"/>
      <c r="W40" s="9"/>
      <c r="X40" s="9"/>
      <c r="Y40" s="10"/>
      <c r="Z40" s="10"/>
      <c r="AA40" s="10"/>
      <c r="AB40" s="21">
        <f t="shared" si="6"/>
        <v>0</v>
      </c>
      <c r="AC40" s="17">
        <f t="shared" si="4"/>
        <v>23951</v>
      </c>
      <c r="AD40" s="17">
        <f t="shared" si="1"/>
        <v>0</v>
      </c>
      <c r="AE40" s="29">
        <f t="shared" si="5"/>
        <v>125</v>
      </c>
      <c r="AF40" s="22"/>
      <c r="AG40" s="23">
        <f t="shared" si="2"/>
        <v>0</v>
      </c>
      <c r="AH40" s="23">
        <f t="shared" si="3"/>
        <v>125</v>
      </c>
    </row>
    <row r="41" spans="1:34">
      <c r="A41" s="20">
        <v>29</v>
      </c>
      <c r="B41" s="20"/>
      <c r="C41" s="11"/>
      <c r="D41" s="11"/>
      <c r="E41" s="11"/>
      <c r="F41" s="9"/>
      <c r="G41" s="9"/>
      <c r="H41" s="9"/>
      <c r="I41" s="10"/>
      <c r="J41" s="10"/>
      <c r="K41" s="10"/>
      <c r="L41" s="9"/>
      <c r="M41" s="9"/>
      <c r="N41" s="9"/>
      <c r="O41" s="10"/>
      <c r="P41" s="10"/>
      <c r="Q41" s="10"/>
      <c r="R41" s="9"/>
      <c r="S41" s="9"/>
      <c r="T41" s="9"/>
      <c r="U41" s="14"/>
      <c r="V41" s="9"/>
      <c r="W41" s="9"/>
      <c r="X41" s="9"/>
      <c r="Y41" s="10"/>
      <c r="Z41" s="10"/>
      <c r="AA41" s="10"/>
      <c r="AB41" s="21">
        <f t="shared" si="6"/>
        <v>0</v>
      </c>
      <c r="AC41" s="17">
        <f t="shared" si="4"/>
        <v>23951</v>
      </c>
      <c r="AD41" s="17">
        <f t="shared" si="1"/>
        <v>0</v>
      </c>
      <c r="AE41" s="29">
        <f t="shared" si="5"/>
        <v>125</v>
      </c>
      <c r="AF41" s="22"/>
      <c r="AG41" s="23">
        <f t="shared" si="2"/>
        <v>0</v>
      </c>
      <c r="AH41" s="23">
        <f t="shared" si="3"/>
        <v>125</v>
      </c>
    </row>
    <row r="42" spans="1:34">
      <c r="A42" s="20">
        <v>30</v>
      </c>
      <c r="B42" s="20"/>
      <c r="C42" s="117" t="s">
        <v>37</v>
      </c>
      <c r="D42" s="117"/>
      <c r="E42" s="117"/>
      <c r="F42" s="9"/>
      <c r="G42" s="9"/>
      <c r="H42" s="9"/>
      <c r="I42" s="10"/>
      <c r="J42" s="10"/>
      <c r="K42" s="10"/>
      <c r="L42" s="9"/>
      <c r="M42" s="9"/>
      <c r="N42" s="9"/>
      <c r="O42" s="10"/>
      <c r="P42" s="10"/>
      <c r="Q42" s="10"/>
      <c r="R42" s="9"/>
      <c r="S42" s="9"/>
      <c r="T42" s="9"/>
      <c r="U42" s="14"/>
      <c r="V42" s="9"/>
      <c r="W42" s="9"/>
      <c r="X42" s="9"/>
      <c r="Y42" s="10"/>
      <c r="Z42" s="10"/>
      <c r="AA42" s="10"/>
      <c r="AB42" s="21">
        <f t="shared" si="6"/>
        <v>0</v>
      </c>
      <c r="AC42" s="17">
        <f t="shared" si="4"/>
        <v>23951</v>
      </c>
      <c r="AD42" s="17">
        <f t="shared" si="1"/>
        <v>0</v>
      </c>
      <c r="AE42" s="29">
        <f t="shared" si="5"/>
        <v>125</v>
      </c>
      <c r="AG42" s="23">
        <f t="shared" si="2"/>
        <v>0</v>
      </c>
      <c r="AH42" s="23"/>
    </row>
    <row r="43" spans="1:34">
      <c r="A43" s="31"/>
      <c r="B43" s="26"/>
      <c r="C43" s="154" t="s">
        <v>44</v>
      </c>
      <c r="D43" s="154"/>
      <c r="E43" s="154"/>
      <c r="F43" s="27">
        <f t="shared" ref="F43:AB43" si="7">SUM(F5:F42)</f>
        <v>0</v>
      </c>
      <c r="G43" s="27">
        <f t="shared" si="7"/>
        <v>0</v>
      </c>
      <c r="H43" s="27">
        <f t="shared" si="7"/>
        <v>0</v>
      </c>
      <c r="I43" s="27">
        <f t="shared" si="7"/>
        <v>0</v>
      </c>
      <c r="J43" s="27">
        <f t="shared" si="7"/>
        <v>0</v>
      </c>
      <c r="K43" s="27">
        <f t="shared" si="7"/>
        <v>0</v>
      </c>
      <c r="L43" s="27">
        <f t="shared" si="7"/>
        <v>0</v>
      </c>
      <c r="M43" s="27">
        <f t="shared" si="7"/>
        <v>0</v>
      </c>
      <c r="N43" s="27">
        <f t="shared" si="7"/>
        <v>0</v>
      </c>
      <c r="O43" s="27">
        <f t="shared" si="7"/>
        <v>0</v>
      </c>
      <c r="P43" s="27">
        <f t="shared" si="7"/>
        <v>0</v>
      </c>
      <c r="Q43" s="27">
        <f t="shared" si="7"/>
        <v>0</v>
      </c>
      <c r="R43" s="27">
        <f t="shared" si="7"/>
        <v>0</v>
      </c>
      <c r="S43" s="27">
        <f t="shared" si="7"/>
        <v>0</v>
      </c>
      <c r="T43" s="27">
        <f t="shared" si="7"/>
        <v>0</v>
      </c>
      <c r="U43" s="27">
        <f t="shared" si="7"/>
        <v>0</v>
      </c>
      <c r="V43" s="27">
        <f t="shared" si="7"/>
        <v>0</v>
      </c>
      <c r="W43" s="27">
        <f t="shared" si="7"/>
        <v>0</v>
      </c>
      <c r="X43" s="27">
        <f t="shared" si="7"/>
        <v>0</v>
      </c>
      <c r="Y43" s="27">
        <f t="shared" si="7"/>
        <v>0</v>
      </c>
      <c r="Z43" s="27">
        <f t="shared" si="7"/>
        <v>0</v>
      </c>
      <c r="AA43" s="27">
        <f t="shared" si="7"/>
        <v>0</v>
      </c>
      <c r="AB43" s="34">
        <f t="shared" si="7"/>
        <v>0</v>
      </c>
      <c r="AF43" s="2">
        <f>SUM(AF5:AF42)</f>
        <v>0</v>
      </c>
    </row>
    <row r="44" spans="1:34">
      <c r="AB44" s="28">
        <f>SUM(AB5:AB42)</f>
        <v>0</v>
      </c>
    </row>
    <row r="45" spans="1:34">
      <c r="AB45" s="36"/>
    </row>
    <row r="46" spans="1:34" ht="13.8" thickBot="1"/>
    <row r="47" spans="1:34">
      <c r="H47" s="111" t="s">
        <v>45</v>
      </c>
      <c r="I47" s="112"/>
      <c r="J47" s="112"/>
      <c r="K47" s="112"/>
      <c r="L47" s="113"/>
      <c r="M47" s="102" t="s">
        <v>46</v>
      </c>
      <c r="N47" s="103"/>
      <c r="O47" s="103"/>
      <c r="P47" s="104"/>
      <c r="Q47" s="102" t="s">
        <v>47</v>
      </c>
      <c r="R47" s="103"/>
      <c r="S47" s="103"/>
      <c r="T47" s="104"/>
      <c r="U47" s="102" t="s">
        <v>37</v>
      </c>
      <c r="V47" s="103"/>
      <c r="W47" s="103"/>
      <c r="X47" s="104"/>
      <c r="Y47" s="105" t="s">
        <v>48</v>
      </c>
      <c r="Z47" s="106"/>
    </row>
    <row r="48" spans="1:34">
      <c r="H48" s="114"/>
      <c r="I48" s="115"/>
      <c r="J48" s="115"/>
      <c r="K48" s="115"/>
      <c r="L48" s="116"/>
      <c r="M48" s="109" t="s">
        <v>49</v>
      </c>
      <c r="N48" s="110"/>
      <c r="O48" s="109" t="s">
        <v>50</v>
      </c>
      <c r="P48" s="110"/>
      <c r="Q48" s="109" t="s">
        <v>49</v>
      </c>
      <c r="R48" s="110"/>
      <c r="S48" s="109" t="s">
        <v>50</v>
      </c>
      <c r="T48" s="110"/>
      <c r="U48" s="109" t="s">
        <v>49</v>
      </c>
      <c r="V48" s="110"/>
      <c r="W48" s="109" t="s">
        <v>51</v>
      </c>
      <c r="X48" s="110"/>
      <c r="Y48" s="107"/>
      <c r="Z48" s="108"/>
    </row>
    <row r="49" spans="8:26" ht="13.8" thickBot="1">
      <c r="H49" s="100">
        <f>SUM(F43,I43,L43,O43,R43,V43,Y43)</f>
        <v>0</v>
      </c>
      <c r="I49" s="101"/>
      <c r="J49" s="101"/>
      <c r="K49" s="101"/>
      <c r="L49" s="98"/>
      <c r="M49" s="97">
        <f>G43</f>
        <v>0</v>
      </c>
      <c r="N49" s="98"/>
      <c r="O49" s="97">
        <f>H43</f>
        <v>0</v>
      </c>
      <c r="P49" s="98"/>
      <c r="Q49" s="97">
        <f>SUM(J43,M43,P43,S43,W43,Z43)</f>
        <v>0</v>
      </c>
      <c r="R49" s="98"/>
      <c r="S49" s="97">
        <f>SUM(K43,N43,Q43,T43,X43)</f>
        <v>0</v>
      </c>
      <c r="T49" s="98"/>
      <c r="U49" s="97"/>
      <c r="V49" s="98"/>
      <c r="W49" s="97">
        <f>U43</f>
        <v>0</v>
      </c>
      <c r="X49" s="98"/>
      <c r="Y49" s="152">
        <f>AA43</f>
        <v>0</v>
      </c>
      <c r="Z49" s="153"/>
    </row>
  </sheetData>
  <mergeCells count="53">
    <mergeCell ref="AF1:AF4"/>
    <mergeCell ref="AG1:AG4"/>
    <mergeCell ref="AH1:AH4"/>
    <mergeCell ref="A2:A4"/>
    <mergeCell ref="B2:B4"/>
    <mergeCell ref="C2:AB2"/>
    <mergeCell ref="C3:E4"/>
    <mergeCell ref="F3:H3"/>
    <mergeCell ref="V3:X3"/>
    <mergeCell ref="C19:E19"/>
    <mergeCell ref="C20:E20"/>
    <mergeCell ref="C21:E21"/>
    <mergeCell ref="A1:AB1"/>
    <mergeCell ref="AE1:AE4"/>
    <mergeCell ref="C18:E18"/>
    <mergeCell ref="I3:K3"/>
    <mergeCell ref="L3:N3"/>
    <mergeCell ref="O3:Q3"/>
    <mergeCell ref="R3:T3"/>
    <mergeCell ref="Y3:AA3"/>
    <mergeCell ref="AB3:AB4"/>
    <mergeCell ref="AC3:AC4"/>
    <mergeCell ref="AD3:AD4"/>
    <mergeCell ref="C5:E5"/>
    <mergeCell ref="U3:U4"/>
    <mergeCell ref="C22:E22"/>
    <mergeCell ref="C23:E23"/>
    <mergeCell ref="Q48:R48"/>
    <mergeCell ref="S48:T48"/>
    <mergeCell ref="U48:V48"/>
    <mergeCell ref="C25:E25"/>
    <mergeCell ref="C26:E26"/>
    <mergeCell ref="C30:E30"/>
    <mergeCell ref="C35:E35"/>
    <mergeCell ref="C42:E42"/>
    <mergeCell ref="C43:E43"/>
    <mergeCell ref="C24:E24"/>
    <mergeCell ref="Y49:Z49"/>
    <mergeCell ref="W48:X48"/>
    <mergeCell ref="H49:L49"/>
    <mergeCell ref="M49:N49"/>
    <mergeCell ref="O49:P49"/>
    <mergeCell ref="Q49:R49"/>
    <mergeCell ref="S49:T49"/>
    <mergeCell ref="U49:V49"/>
    <mergeCell ref="W49:X49"/>
    <mergeCell ref="H47:L48"/>
    <mergeCell ref="M47:P47"/>
    <mergeCell ref="Q47:T47"/>
    <mergeCell ref="U47:X47"/>
    <mergeCell ref="Y47:Z48"/>
    <mergeCell ref="M48:N48"/>
    <mergeCell ref="O48:P48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8"/>
  <sheetViews>
    <sheetView zoomScale="81" zoomScaleNormal="81" workbookViewId="0">
      <pane xSplit="5" ySplit="4" topLeftCell="F5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G5" sqref="G5:Y35"/>
    </sheetView>
  </sheetViews>
  <sheetFormatPr defaultColWidth="9.109375" defaultRowHeight="13.2"/>
  <cols>
    <col min="1" max="1" width="6.5546875" style="1" customWidth="1"/>
    <col min="2" max="2" width="7.5546875" style="2" customWidth="1"/>
    <col min="3" max="3" width="0" style="2" hidden="1" customWidth="1"/>
    <col min="4" max="4" width="7.6640625" style="2" hidden="1" customWidth="1"/>
    <col min="5" max="5" width="9.109375" style="2" hidden="1" customWidth="1"/>
    <col min="6" max="6" width="4.5546875" style="2" customWidth="1"/>
    <col min="7" max="8" width="4.109375" style="2" customWidth="1"/>
    <col min="9" max="10" width="3.88671875" style="2" customWidth="1"/>
    <col min="11" max="11" width="4.109375" style="2" customWidth="1"/>
    <col min="12" max="12" width="6" style="2" customWidth="1"/>
    <col min="13" max="13" width="4.33203125" style="2" customWidth="1"/>
    <col min="14" max="14" width="4" style="2" customWidth="1"/>
    <col min="15" max="15" width="4.109375" style="2" customWidth="1"/>
    <col min="16" max="17" width="4.44140625" style="2" customWidth="1"/>
    <col min="18" max="18" width="4.6640625" style="2" customWidth="1"/>
    <col min="19" max="20" width="4.44140625" style="2" customWidth="1"/>
    <col min="21" max="21" width="8.88671875" style="1" customWidth="1"/>
    <col min="22" max="23" width="4.109375" style="2" customWidth="1"/>
    <col min="24" max="24" width="5" style="2" customWidth="1"/>
    <col min="25" max="25" width="4.6640625" style="2" customWidth="1"/>
    <col min="26" max="27" width="4.5546875" style="2" customWidth="1"/>
    <col min="28" max="28" width="9.88671875" style="2" customWidth="1"/>
    <col min="29" max="30" width="9.109375" style="2"/>
    <col min="31" max="31" width="7.5546875" style="2" customWidth="1"/>
    <col min="32" max="32" width="6.109375" style="2" customWidth="1"/>
    <col min="33" max="16384" width="9.109375" style="2"/>
  </cols>
  <sheetData>
    <row r="1" spans="1:34" ht="23.25" customHeight="1">
      <c r="A1" s="136" t="s">
        <v>54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E1" s="130" t="s">
        <v>24</v>
      </c>
      <c r="AF1" s="130" t="s">
        <v>25</v>
      </c>
      <c r="AG1" s="130" t="s">
        <v>26</v>
      </c>
      <c r="AH1" s="130" t="s">
        <v>27</v>
      </c>
    </row>
    <row r="2" spans="1:34">
      <c r="A2" s="117" t="s">
        <v>28</v>
      </c>
      <c r="B2" s="117" t="s">
        <v>29</v>
      </c>
      <c r="C2" s="117" t="s">
        <v>30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E2" s="130"/>
      <c r="AF2" s="130"/>
      <c r="AG2" s="130"/>
      <c r="AH2" s="130"/>
    </row>
    <row r="3" spans="1:34" ht="25.5" customHeight="1">
      <c r="A3" s="117"/>
      <c r="B3" s="117"/>
      <c r="C3" s="117" t="s">
        <v>31</v>
      </c>
      <c r="D3" s="117"/>
      <c r="E3" s="117"/>
      <c r="F3" s="124" t="s">
        <v>32</v>
      </c>
      <c r="G3" s="124"/>
      <c r="H3" s="124"/>
      <c r="I3" s="125" t="s">
        <v>33</v>
      </c>
      <c r="J3" s="126"/>
      <c r="K3" s="127"/>
      <c r="L3" s="137" t="s">
        <v>34</v>
      </c>
      <c r="M3" s="138"/>
      <c r="N3" s="139"/>
      <c r="O3" s="125" t="s">
        <v>35</v>
      </c>
      <c r="P3" s="126"/>
      <c r="Q3" s="127"/>
      <c r="R3" s="124" t="s">
        <v>36</v>
      </c>
      <c r="S3" s="124"/>
      <c r="T3" s="124"/>
      <c r="U3" s="157" t="s">
        <v>37</v>
      </c>
      <c r="V3" s="124" t="s">
        <v>38</v>
      </c>
      <c r="W3" s="124"/>
      <c r="X3" s="124"/>
      <c r="Y3" s="125" t="s">
        <v>39</v>
      </c>
      <c r="Z3" s="126"/>
      <c r="AA3" s="127"/>
      <c r="AB3" s="155" t="s">
        <v>40</v>
      </c>
      <c r="AC3" s="129" t="s">
        <v>22</v>
      </c>
      <c r="AD3" s="129" t="s">
        <v>23</v>
      </c>
      <c r="AE3" s="130"/>
      <c r="AF3" s="130"/>
      <c r="AG3" s="130"/>
      <c r="AH3" s="130"/>
    </row>
    <row r="4" spans="1:34">
      <c r="A4" s="117"/>
      <c r="B4" s="117"/>
      <c r="C4" s="117"/>
      <c r="D4" s="117"/>
      <c r="E4" s="117"/>
      <c r="F4" s="10" t="s">
        <v>41</v>
      </c>
      <c r="G4" s="9" t="s">
        <v>42</v>
      </c>
      <c r="H4" s="9" t="s">
        <v>43</v>
      </c>
      <c r="I4" s="10" t="s">
        <v>41</v>
      </c>
      <c r="J4" s="9" t="s">
        <v>42</v>
      </c>
      <c r="K4" s="9" t="s">
        <v>43</v>
      </c>
      <c r="L4" s="10" t="s">
        <v>41</v>
      </c>
      <c r="M4" s="9" t="s">
        <v>42</v>
      </c>
      <c r="N4" s="9" t="s">
        <v>43</v>
      </c>
      <c r="O4" s="10" t="s">
        <v>41</v>
      </c>
      <c r="P4" s="9" t="s">
        <v>42</v>
      </c>
      <c r="Q4" s="9" t="s">
        <v>43</v>
      </c>
      <c r="R4" s="10" t="s">
        <v>41</v>
      </c>
      <c r="S4" s="9" t="s">
        <v>42</v>
      </c>
      <c r="T4" s="9" t="s">
        <v>43</v>
      </c>
      <c r="U4" s="158"/>
      <c r="V4" s="10" t="s">
        <v>41</v>
      </c>
      <c r="W4" s="9" t="s">
        <v>42</v>
      </c>
      <c r="X4" s="9" t="s">
        <v>43</v>
      </c>
      <c r="Y4" s="10" t="s">
        <v>41</v>
      </c>
      <c r="Z4" s="9" t="s">
        <v>42</v>
      </c>
      <c r="AA4" s="9" t="s">
        <v>43</v>
      </c>
      <c r="AB4" s="155"/>
      <c r="AC4" s="129"/>
      <c r="AD4" s="129"/>
      <c r="AE4" s="130"/>
      <c r="AF4" s="130"/>
      <c r="AG4" s="130"/>
      <c r="AH4" s="130"/>
    </row>
    <row r="5" spans="1:34">
      <c r="A5" s="11"/>
      <c r="B5" s="20">
        <v>24</v>
      </c>
      <c r="C5" s="117" t="s">
        <v>37</v>
      </c>
      <c r="D5" s="117"/>
      <c r="E5" s="117"/>
      <c r="F5" s="9"/>
      <c r="G5" s="9"/>
      <c r="H5" s="9"/>
      <c r="I5" s="10"/>
      <c r="J5" s="10"/>
      <c r="K5" s="10"/>
      <c r="L5" s="9"/>
      <c r="M5" s="9"/>
      <c r="N5" s="9"/>
      <c r="O5" s="10"/>
      <c r="P5" s="10"/>
      <c r="Q5" s="10"/>
      <c r="R5" s="9"/>
      <c r="S5" s="9"/>
      <c r="T5" s="9"/>
      <c r="U5" s="37"/>
      <c r="V5" s="9"/>
      <c r="W5" s="9"/>
      <c r="X5" s="9"/>
      <c r="Y5" s="10"/>
      <c r="Z5" s="10"/>
      <c r="AA5" s="10"/>
      <c r="AB5" s="21">
        <f t="shared" ref="AB5:AB12" si="0">F5*0.5+G5*0.54+H5*0.15+I5*0.5+J5*0.54+K5*0.15+L5*0.5+M5*0.54+N5*0.15+O5*0.5+P5*0.54+Q5*0.15+R5*0.5+S5*0.54+T5*0.15+U5*0.15+V5*0.5+W5*0.54+X5*0.15+Y5*0.5+Z5*0.54+AA5*0.15</f>
        <v>0</v>
      </c>
      <c r="AC5" s="16">
        <f>ЯНВАРЬ!L8</f>
        <v>23173</v>
      </c>
      <c r="AD5" s="17">
        <f>SUM(F5,I5,L5,O5,R5,V5,Y5)</f>
        <v>0</v>
      </c>
      <c r="AE5" s="29">
        <f>ЯНВАРЬ!C8</f>
        <v>184.76199999999986</v>
      </c>
      <c r="AF5" s="22"/>
      <c r="AG5" s="38">
        <f>AB5</f>
        <v>0</v>
      </c>
      <c r="AH5" s="29">
        <f>SUM(AE5+AF5-AG5)</f>
        <v>184.76199999999986</v>
      </c>
    </row>
    <row r="6" spans="1:34">
      <c r="A6" s="11"/>
      <c r="B6" s="20">
        <v>25</v>
      </c>
      <c r="C6" s="11"/>
      <c r="D6" s="11"/>
      <c r="E6" s="11"/>
      <c r="F6" s="9"/>
      <c r="G6" s="9"/>
      <c r="H6" s="9"/>
      <c r="I6" s="10"/>
      <c r="J6" s="10"/>
      <c r="K6" s="10"/>
      <c r="L6" s="9"/>
      <c r="M6" s="9"/>
      <c r="N6" s="9"/>
      <c r="O6" s="10"/>
      <c r="P6" s="10"/>
      <c r="Q6" s="10"/>
      <c r="R6" s="9"/>
      <c r="S6" s="9"/>
      <c r="T6" s="9"/>
      <c r="U6" s="94"/>
      <c r="V6" s="9"/>
      <c r="W6" s="9"/>
      <c r="X6" s="9"/>
      <c r="Y6" s="10"/>
      <c r="Z6" s="10"/>
      <c r="AA6" s="10"/>
      <c r="AB6" s="21">
        <f t="shared" si="0"/>
        <v>0</v>
      </c>
      <c r="AC6" s="17">
        <f>SUM(AC5,AD5)</f>
        <v>23173</v>
      </c>
      <c r="AD6" s="17">
        <f>SUM(F6,I6,L6,O6,R6,V6,Y6)</f>
        <v>0</v>
      </c>
      <c r="AE6" s="29">
        <f>AH5</f>
        <v>184.76199999999986</v>
      </c>
      <c r="AF6" s="22"/>
      <c r="AG6" s="38">
        <f>AB6</f>
        <v>0</v>
      </c>
      <c r="AH6" s="29">
        <f>SUM(AE6+AF6-AG6)</f>
        <v>184.76199999999986</v>
      </c>
    </row>
    <row r="7" spans="1:34">
      <c r="A7" s="11"/>
      <c r="B7" s="20">
        <v>26</v>
      </c>
      <c r="C7" s="11"/>
      <c r="D7" s="11"/>
      <c r="E7" s="11"/>
      <c r="F7" s="9"/>
      <c r="G7" s="9"/>
      <c r="H7" s="9"/>
      <c r="I7" s="10"/>
      <c r="J7" s="10"/>
      <c r="K7" s="10"/>
      <c r="L7" s="9"/>
      <c r="M7" s="9"/>
      <c r="N7" s="9"/>
      <c r="O7" s="10"/>
      <c r="P7" s="10"/>
      <c r="Q7" s="10"/>
      <c r="R7" s="9"/>
      <c r="S7" s="9"/>
      <c r="T7" s="9"/>
      <c r="U7" s="94"/>
      <c r="V7" s="9"/>
      <c r="W7" s="9"/>
      <c r="X7" s="9"/>
      <c r="Y7" s="10"/>
      <c r="Z7" s="10"/>
      <c r="AA7" s="10"/>
      <c r="AB7" s="21">
        <f t="shared" si="0"/>
        <v>0</v>
      </c>
      <c r="AC7" s="17">
        <f>SUM(AC6,AD6)</f>
        <v>23173</v>
      </c>
      <c r="AD7" s="17">
        <f t="shared" ref="AD7:AD40" si="1">SUM(F7,I7,L7,O7,R7,V7,Y7)</f>
        <v>0</v>
      </c>
      <c r="AE7" s="29">
        <f>AH6</f>
        <v>184.76199999999986</v>
      </c>
      <c r="AF7" s="22"/>
      <c r="AG7" s="38">
        <f t="shared" ref="AG7:AG40" si="2">AB7</f>
        <v>0</v>
      </c>
      <c r="AH7" s="29">
        <f t="shared" ref="AH7:AH40" si="3">SUM(AE7+AF7-AG7)</f>
        <v>184.76199999999986</v>
      </c>
    </row>
    <row r="8" spans="1:34">
      <c r="A8" s="11"/>
      <c r="B8" s="20">
        <v>27</v>
      </c>
      <c r="C8" s="11"/>
      <c r="D8" s="11"/>
      <c r="E8" s="11"/>
      <c r="F8" s="9"/>
      <c r="G8" s="9"/>
      <c r="H8" s="9"/>
      <c r="I8" s="10"/>
      <c r="J8" s="10"/>
      <c r="K8" s="10"/>
      <c r="L8" s="9"/>
      <c r="M8" s="9"/>
      <c r="N8" s="9"/>
      <c r="O8" s="10"/>
      <c r="P8" s="10"/>
      <c r="Q8" s="10"/>
      <c r="R8" s="9"/>
      <c r="S8" s="9"/>
      <c r="T8" s="9"/>
      <c r="U8" s="94"/>
      <c r="V8" s="9"/>
      <c r="W8" s="9"/>
      <c r="X8" s="9"/>
      <c r="Y8" s="10"/>
      <c r="Z8" s="10"/>
      <c r="AA8" s="10"/>
      <c r="AB8" s="21">
        <f t="shared" si="0"/>
        <v>0</v>
      </c>
      <c r="AC8" s="17">
        <f t="shared" ref="AC8:AC41" si="4">SUM(AC7,AD7)</f>
        <v>23173</v>
      </c>
      <c r="AD8" s="17">
        <f t="shared" si="1"/>
        <v>0</v>
      </c>
      <c r="AE8" s="29">
        <f t="shared" ref="AE8:AE41" si="5">AH7</f>
        <v>184.76199999999986</v>
      </c>
      <c r="AF8" s="22"/>
      <c r="AG8" s="38">
        <f t="shared" si="2"/>
        <v>0</v>
      </c>
      <c r="AH8" s="29">
        <f t="shared" si="3"/>
        <v>184.76199999999986</v>
      </c>
    </row>
    <row r="9" spans="1:34">
      <c r="A9" s="11"/>
      <c r="B9" s="20">
        <v>28</v>
      </c>
      <c r="C9" s="11"/>
      <c r="D9" s="11"/>
      <c r="E9" s="11"/>
      <c r="F9" s="9"/>
      <c r="G9" s="9"/>
      <c r="H9" s="9"/>
      <c r="I9" s="10"/>
      <c r="J9" s="10"/>
      <c r="K9" s="10"/>
      <c r="L9" s="9"/>
      <c r="M9" s="9"/>
      <c r="N9" s="9"/>
      <c r="O9" s="10"/>
      <c r="P9" s="10"/>
      <c r="Q9" s="10"/>
      <c r="R9" s="9"/>
      <c r="S9" s="9"/>
      <c r="T9" s="9"/>
      <c r="U9" s="94"/>
      <c r="V9" s="9"/>
      <c r="W9" s="9"/>
      <c r="X9" s="9"/>
      <c r="Y9" s="10"/>
      <c r="Z9" s="10"/>
      <c r="AA9" s="10"/>
      <c r="AB9" s="21">
        <f t="shared" si="0"/>
        <v>0</v>
      </c>
      <c r="AC9" s="17">
        <f t="shared" si="4"/>
        <v>23173</v>
      </c>
      <c r="AD9" s="17">
        <f t="shared" si="1"/>
        <v>0</v>
      </c>
      <c r="AE9" s="29">
        <f t="shared" si="5"/>
        <v>184.76199999999986</v>
      </c>
      <c r="AF9" s="22"/>
      <c r="AG9" s="38">
        <f t="shared" si="2"/>
        <v>0</v>
      </c>
      <c r="AH9" s="29">
        <f t="shared" si="3"/>
        <v>184.76199999999986</v>
      </c>
    </row>
    <row r="10" spans="1:34">
      <c r="A10" s="11"/>
      <c r="B10" s="20">
        <v>29</v>
      </c>
      <c r="C10" s="11"/>
      <c r="D10" s="11"/>
      <c r="E10" s="11"/>
      <c r="F10" s="9"/>
      <c r="G10" s="9"/>
      <c r="H10" s="9"/>
      <c r="I10" s="10"/>
      <c r="J10" s="10"/>
      <c r="K10" s="10"/>
      <c r="L10" s="9"/>
      <c r="M10" s="9"/>
      <c r="N10" s="9"/>
      <c r="O10" s="10"/>
      <c r="P10" s="10"/>
      <c r="Q10" s="10"/>
      <c r="R10" s="9"/>
      <c r="S10" s="9"/>
      <c r="T10" s="9"/>
      <c r="U10" s="94"/>
      <c r="V10" s="9"/>
      <c r="W10" s="9"/>
      <c r="X10" s="9"/>
      <c r="Y10" s="10"/>
      <c r="Z10" s="10"/>
      <c r="AA10" s="10"/>
      <c r="AB10" s="21">
        <f t="shared" si="0"/>
        <v>0</v>
      </c>
      <c r="AC10" s="17">
        <f t="shared" si="4"/>
        <v>23173</v>
      </c>
      <c r="AD10" s="17">
        <f t="shared" si="1"/>
        <v>0</v>
      </c>
      <c r="AE10" s="29">
        <f t="shared" si="5"/>
        <v>184.76199999999986</v>
      </c>
      <c r="AF10" s="22"/>
      <c r="AG10" s="38">
        <f t="shared" si="2"/>
        <v>0</v>
      </c>
      <c r="AH10" s="29">
        <f t="shared" si="3"/>
        <v>184.76199999999986</v>
      </c>
    </row>
    <row r="11" spans="1:34">
      <c r="A11" s="11"/>
      <c r="B11" s="20">
        <v>30</v>
      </c>
      <c r="C11" s="11"/>
      <c r="D11" s="11"/>
      <c r="E11" s="11"/>
      <c r="F11" s="9"/>
      <c r="G11" s="9"/>
      <c r="H11" s="9"/>
      <c r="I11" s="10"/>
      <c r="J11" s="10"/>
      <c r="K11" s="10"/>
      <c r="L11" s="9"/>
      <c r="M11" s="9"/>
      <c r="N11" s="9"/>
      <c r="O11" s="10"/>
      <c r="P11" s="10"/>
      <c r="Q11" s="10"/>
      <c r="R11" s="9"/>
      <c r="S11" s="9"/>
      <c r="T11" s="9"/>
      <c r="U11" s="94"/>
      <c r="V11" s="9"/>
      <c r="W11" s="9"/>
      <c r="X11" s="9"/>
      <c r="Y11" s="10"/>
      <c r="Z11" s="10"/>
      <c r="AA11" s="10"/>
      <c r="AB11" s="21">
        <f t="shared" si="0"/>
        <v>0</v>
      </c>
      <c r="AC11" s="17">
        <f t="shared" si="4"/>
        <v>23173</v>
      </c>
      <c r="AD11" s="17">
        <f t="shared" si="1"/>
        <v>0</v>
      </c>
      <c r="AE11" s="29">
        <f t="shared" si="5"/>
        <v>184.76199999999986</v>
      </c>
      <c r="AF11" s="22"/>
      <c r="AG11" s="38">
        <f t="shared" si="2"/>
        <v>0</v>
      </c>
      <c r="AH11" s="29">
        <f t="shared" si="3"/>
        <v>184.76199999999986</v>
      </c>
    </row>
    <row r="12" spans="1:34">
      <c r="A12" s="11"/>
      <c r="B12" s="20">
        <v>31</v>
      </c>
      <c r="C12" s="11"/>
      <c r="D12" s="11"/>
      <c r="E12" s="11"/>
      <c r="F12" s="9"/>
      <c r="G12" s="9"/>
      <c r="H12" s="9"/>
      <c r="I12" s="10"/>
      <c r="J12" s="10"/>
      <c r="K12" s="10"/>
      <c r="L12" s="9"/>
      <c r="M12" s="9"/>
      <c r="N12" s="9"/>
      <c r="O12" s="10"/>
      <c r="P12" s="10"/>
      <c r="Q12" s="10"/>
      <c r="R12" s="9"/>
      <c r="S12" s="9"/>
      <c r="T12" s="9"/>
      <c r="U12" s="94"/>
      <c r="V12" s="9"/>
      <c r="W12" s="9"/>
      <c r="X12" s="9"/>
      <c r="Y12" s="10"/>
      <c r="Z12" s="10"/>
      <c r="AA12" s="10"/>
      <c r="AB12" s="21">
        <f t="shared" si="0"/>
        <v>0</v>
      </c>
      <c r="AC12" s="17">
        <f t="shared" si="4"/>
        <v>23173</v>
      </c>
      <c r="AD12" s="17">
        <f t="shared" si="1"/>
        <v>0</v>
      </c>
      <c r="AE12" s="29">
        <f t="shared" si="5"/>
        <v>184.76199999999986</v>
      </c>
      <c r="AF12" s="22"/>
      <c r="AG12" s="38">
        <f t="shared" si="2"/>
        <v>0</v>
      </c>
      <c r="AH12" s="29">
        <f t="shared" si="3"/>
        <v>184.76199999999986</v>
      </c>
    </row>
    <row r="13" spans="1:34">
      <c r="A13" s="11"/>
      <c r="B13" s="20">
        <v>1</v>
      </c>
      <c r="C13" s="11"/>
      <c r="D13" s="11"/>
      <c r="E13" s="11"/>
      <c r="F13" s="9"/>
      <c r="G13" s="9"/>
      <c r="H13" s="9"/>
      <c r="I13" s="10"/>
      <c r="J13" s="10"/>
      <c r="K13" s="10"/>
      <c r="L13" s="9"/>
      <c r="M13" s="9"/>
      <c r="N13" s="9"/>
      <c r="O13" s="10"/>
      <c r="P13" s="10"/>
      <c r="Q13" s="10"/>
      <c r="R13" s="9"/>
      <c r="S13" s="9"/>
      <c r="T13" s="9"/>
      <c r="U13" s="94"/>
      <c r="V13" s="9"/>
      <c r="W13" s="9"/>
      <c r="X13" s="9"/>
      <c r="Y13" s="10"/>
      <c r="Z13" s="10"/>
      <c r="AA13" s="10"/>
      <c r="AB13" s="21">
        <f t="shared" ref="AB13:AB40" si="6">F13*0.525+G13*0.567+H13*0.158+I13*0.525+J13*0.567+K13*0.158+L13*0.525+M13*0.567+N13*0.158+O13*0.525+P13*0.567+Q13*0.158+R13*0.525+S13*0.567+T13*0.158+U13*0.158+V13*0.525+W13*0.567+X13*0.158+Y13*0.525+Z13*0.567+AA13*0.158</f>
        <v>0</v>
      </c>
      <c r="AC13" s="17">
        <f>SUM(AC12,AD12)</f>
        <v>23173</v>
      </c>
      <c r="AD13" s="17">
        <f t="shared" si="1"/>
        <v>0</v>
      </c>
      <c r="AE13" s="29">
        <f>AH12</f>
        <v>184.76199999999986</v>
      </c>
      <c r="AF13" s="22"/>
      <c r="AG13" s="38">
        <f t="shared" si="2"/>
        <v>0</v>
      </c>
      <c r="AH13" s="29">
        <f t="shared" si="3"/>
        <v>184.76199999999986</v>
      </c>
    </row>
    <row r="14" spans="1:34">
      <c r="A14" s="11"/>
      <c r="B14" s="20">
        <v>2</v>
      </c>
      <c r="C14" s="11"/>
      <c r="D14" s="11"/>
      <c r="E14" s="11"/>
      <c r="F14" s="9"/>
      <c r="G14" s="9"/>
      <c r="H14" s="9"/>
      <c r="I14" s="10"/>
      <c r="J14" s="10"/>
      <c r="K14" s="10"/>
      <c r="L14" s="9"/>
      <c r="M14" s="9"/>
      <c r="N14" s="9"/>
      <c r="O14" s="10"/>
      <c r="P14" s="10"/>
      <c r="Q14" s="10"/>
      <c r="R14" s="9"/>
      <c r="S14" s="9"/>
      <c r="T14" s="9"/>
      <c r="U14" s="94"/>
      <c r="V14" s="9"/>
      <c r="W14" s="9"/>
      <c r="X14" s="9"/>
      <c r="Y14" s="10"/>
      <c r="Z14" s="10"/>
      <c r="AA14" s="10"/>
      <c r="AB14" s="21">
        <f t="shared" si="6"/>
        <v>0</v>
      </c>
      <c r="AC14" s="17">
        <f t="shared" si="4"/>
        <v>23173</v>
      </c>
      <c r="AD14" s="17">
        <f t="shared" si="1"/>
        <v>0</v>
      </c>
      <c r="AE14" s="29">
        <f t="shared" si="5"/>
        <v>184.76199999999986</v>
      </c>
      <c r="AF14" s="22"/>
      <c r="AG14" s="38">
        <f t="shared" si="2"/>
        <v>0</v>
      </c>
      <c r="AH14" s="29">
        <f t="shared" si="3"/>
        <v>184.76199999999986</v>
      </c>
    </row>
    <row r="15" spans="1:34">
      <c r="A15" s="11"/>
      <c r="B15" s="20">
        <v>3</v>
      </c>
      <c r="C15" s="11"/>
      <c r="D15" s="11"/>
      <c r="E15" s="11"/>
      <c r="F15" s="9"/>
      <c r="G15" s="9"/>
      <c r="H15" s="9"/>
      <c r="I15" s="10"/>
      <c r="J15" s="10"/>
      <c r="K15" s="10"/>
      <c r="L15" s="9"/>
      <c r="M15" s="9"/>
      <c r="N15" s="9"/>
      <c r="O15" s="10"/>
      <c r="P15" s="10"/>
      <c r="Q15" s="10"/>
      <c r="R15" s="9"/>
      <c r="S15" s="9"/>
      <c r="T15" s="9"/>
      <c r="U15" s="94"/>
      <c r="V15" s="9"/>
      <c r="W15" s="9"/>
      <c r="X15" s="9"/>
      <c r="Y15" s="10"/>
      <c r="Z15" s="10"/>
      <c r="AA15" s="10"/>
      <c r="AB15" s="21">
        <f t="shared" si="6"/>
        <v>0</v>
      </c>
      <c r="AC15" s="17">
        <f t="shared" si="4"/>
        <v>23173</v>
      </c>
      <c r="AD15" s="17">
        <f t="shared" si="1"/>
        <v>0</v>
      </c>
      <c r="AE15" s="29">
        <f t="shared" si="5"/>
        <v>184.76199999999986</v>
      </c>
      <c r="AF15" s="22"/>
      <c r="AG15" s="38">
        <f t="shared" si="2"/>
        <v>0</v>
      </c>
      <c r="AH15" s="29">
        <f t="shared" si="3"/>
        <v>184.76199999999986</v>
      </c>
    </row>
    <row r="16" spans="1:34">
      <c r="A16" s="11"/>
      <c r="B16" s="20">
        <v>4</v>
      </c>
      <c r="C16" s="11"/>
      <c r="D16" s="11"/>
      <c r="E16" s="11"/>
      <c r="F16" s="9"/>
      <c r="G16" s="9"/>
      <c r="H16" s="9"/>
      <c r="I16" s="10"/>
      <c r="J16" s="10"/>
      <c r="K16" s="10"/>
      <c r="L16" s="9"/>
      <c r="M16" s="9"/>
      <c r="N16" s="9"/>
      <c r="O16" s="10"/>
      <c r="P16" s="10"/>
      <c r="Q16" s="10"/>
      <c r="R16" s="9"/>
      <c r="S16" s="9"/>
      <c r="T16" s="9"/>
      <c r="U16" s="94"/>
      <c r="V16" s="9"/>
      <c r="W16" s="9"/>
      <c r="X16" s="9"/>
      <c r="Y16" s="10"/>
      <c r="Z16" s="10"/>
      <c r="AA16" s="10"/>
      <c r="AB16" s="21">
        <f t="shared" si="6"/>
        <v>0</v>
      </c>
      <c r="AC16" s="17">
        <f t="shared" si="4"/>
        <v>23173</v>
      </c>
      <c r="AD16" s="17">
        <f t="shared" si="1"/>
        <v>0</v>
      </c>
      <c r="AE16" s="29">
        <f t="shared" si="5"/>
        <v>184.76199999999986</v>
      </c>
      <c r="AF16" s="22"/>
      <c r="AG16" s="38">
        <f t="shared" si="2"/>
        <v>0</v>
      </c>
      <c r="AH16" s="29">
        <f t="shared" si="3"/>
        <v>184.76199999999986</v>
      </c>
    </row>
    <row r="17" spans="1:34">
      <c r="A17" s="11"/>
      <c r="B17" s="20">
        <v>5</v>
      </c>
      <c r="C17" s="11"/>
      <c r="D17" s="11"/>
      <c r="E17" s="11"/>
      <c r="F17" s="9"/>
      <c r="G17" s="9"/>
      <c r="H17" s="9"/>
      <c r="I17" s="10"/>
      <c r="J17" s="10"/>
      <c r="K17" s="10"/>
      <c r="L17" s="9"/>
      <c r="M17" s="9"/>
      <c r="N17" s="9"/>
      <c r="O17" s="10"/>
      <c r="P17" s="10"/>
      <c r="Q17" s="10"/>
      <c r="R17" s="9"/>
      <c r="S17" s="9"/>
      <c r="T17" s="9"/>
      <c r="U17" s="94"/>
      <c r="V17" s="9"/>
      <c r="W17" s="9"/>
      <c r="X17" s="9"/>
      <c r="Y17" s="10"/>
      <c r="Z17" s="10"/>
      <c r="AA17" s="10"/>
      <c r="AB17" s="21">
        <f t="shared" si="6"/>
        <v>0</v>
      </c>
      <c r="AC17" s="17">
        <f t="shared" si="4"/>
        <v>23173</v>
      </c>
      <c r="AD17" s="17">
        <f t="shared" si="1"/>
        <v>0</v>
      </c>
      <c r="AE17" s="29">
        <f t="shared" si="5"/>
        <v>184.76199999999986</v>
      </c>
      <c r="AF17" s="22"/>
      <c r="AG17" s="38">
        <f t="shared" si="2"/>
        <v>0</v>
      </c>
      <c r="AH17" s="29">
        <f t="shared" si="3"/>
        <v>184.76199999999986</v>
      </c>
    </row>
    <row r="18" spans="1:34">
      <c r="A18" s="11"/>
      <c r="B18" s="20">
        <v>6</v>
      </c>
      <c r="C18" s="11"/>
      <c r="D18" s="11"/>
      <c r="E18" s="11"/>
      <c r="F18" s="9"/>
      <c r="G18" s="9"/>
      <c r="H18" s="9"/>
      <c r="I18" s="10"/>
      <c r="J18" s="10"/>
      <c r="K18" s="10"/>
      <c r="L18" s="9"/>
      <c r="M18" s="9"/>
      <c r="N18" s="9"/>
      <c r="O18" s="10"/>
      <c r="P18" s="10"/>
      <c r="Q18" s="10"/>
      <c r="R18" s="9"/>
      <c r="S18" s="9"/>
      <c r="T18" s="9"/>
      <c r="U18" s="94"/>
      <c r="V18" s="9"/>
      <c r="W18" s="9"/>
      <c r="X18" s="9"/>
      <c r="Y18" s="10"/>
      <c r="Z18" s="10"/>
      <c r="AA18" s="10"/>
      <c r="AB18" s="21">
        <f t="shared" si="6"/>
        <v>0</v>
      </c>
      <c r="AC18" s="17">
        <f t="shared" si="4"/>
        <v>23173</v>
      </c>
      <c r="AD18" s="17">
        <f t="shared" si="1"/>
        <v>0</v>
      </c>
      <c r="AE18" s="29">
        <f t="shared" si="5"/>
        <v>184.76199999999986</v>
      </c>
      <c r="AF18" s="22"/>
      <c r="AG18" s="38">
        <f t="shared" si="2"/>
        <v>0</v>
      </c>
      <c r="AH18" s="29">
        <f t="shared" si="3"/>
        <v>184.76199999999986</v>
      </c>
    </row>
    <row r="19" spans="1:34">
      <c r="A19" s="11"/>
      <c r="B19" s="20">
        <v>7</v>
      </c>
      <c r="C19" s="117" t="s">
        <v>37</v>
      </c>
      <c r="D19" s="117"/>
      <c r="E19" s="117"/>
      <c r="F19" s="9"/>
      <c r="G19" s="9"/>
      <c r="H19" s="9"/>
      <c r="I19" s="10"/>
      <c r="J19" s="10"/>
      <c r="K19" s="10"/>
      <c r="L19" s="9"/>
      <c r="M19" s="9"/>
      <c r="N19" s="9"/>
      <c r="O19" s="10"/>
      <c r="P19" s="10"/>
      <c r="Q19" s="10"/>
      <c r="R19" s="9"/>
      <c r="S19" s="9"/>
      <c r="T19" s="9"/>
      <c r="U19" s="94"/>
      <c r="V19" s="9"/>
      <c r="W19" s="9"/>
      <c r="X19" s="9"/>
      <c r="Y19" s="10"/>
      <c r="Z19" s="10"/>
      <c r="AA19" s="10"/>
      <c r="AB19" s="21">
        <f t="shared" si="6"/>
        <v>0</v>
      </c>
      <c r="AC19" s="17">
        <f t="shared" si="4"/>
        <v>23173</v>
      </c>
      <c r="AD19" s="17">
        <f t="shared" si="1"/>
        <v>0</v>
      </c>
      <c r="AE19" s="29">
        <f t="shared" si="5"/>
        <v>184.76199999999986</v>
      </c>
      <c r="AF19" s="22"/>
      <c r="AG19" s="38">
        <f t="shared" si="2"/>
        <v>0</v>
      </c>
      <c r="AH19" s="29">
        <f t="shared" si="3"/>
        <v>184.76199999999986</v>
      </c>
    </row>
    <row r="20" spans="1:34">
      <c r="A20" s="11"/>
      <c r="B20" s="20">
        <v>8</v>
      </c>
      <c r="C20" s="117" t="s">
        <v>37</v>
      </c>
      <c r="D20" s="117"/>
      <c r="E20" s="117"/>
      <c r="F20" s="9"/>
      <c r="G20" s="9"/>
      <c r="H20" s="9"/>
      <c r="I20" s="10"/>
      <c r="J20" s="10"/>
      <c r="K20" s="10"/>
      <c r="L20" s="9"/>
      <c r="M20" s="9"/>
      <c r="N20" s="9"/>
      <c r="O20" s="10"/>
      <c r="P20" s="10"/>
      <c r="Q20" s="10"/>
      <c r="R20" s="9"/>
      <c r="S20" s="9"/>
      <c r="T20" s="9"/>
      <c r="U20" s="94"/>
      <c r="V20" s="9"/>
      <c r="W20" s="9"/>
      <c r="X20" s="9"/>
      <c r="Y20" s="10"/>
      <c r="Z20" s="10"/>
      <c r="AA20" s="10"/>
      <c r="AB20" s="21">
        <f t="shared" si="6"/>
        <v>0</v>
      </c>
      <c r="AC20" s="17">
        <f t="shared" si="4"/>
        <v>23173</v>
      </c>
      <c r="AD20" s="17">
        <f t="shared" si="1"/>
        <v>0</v>
      </c>
      <c r="AE20" s="29">
        <f t="shared" si="5"/>
        <v>184.76199999999986</v>
      </c>
      <c r="AF20" s="22"/>
      <c r="AG20" s="38">
        <f t="shared" si="2"/>
        <v>0</v>
      </c>
      <c r="AH20" s="29">
        <f t="shared" si="3"/>
        <v>184.76199999999986</v>
      </c>
    </row>
    <row r="21" spans="1:34">
      <c r="A21" s="11"/>
      <c r="B21" s="20">
        <v>9</v>
      </c>
      <c r="C21" s="117" t="s">
        <v>37</v>
      </c>
      <c r="D21" s="117"/>
      <c r="E21" s="117"/>
      <c r="F21" s="9"/>
      <c r="G21" s="9"/>
      <c r="H21" s="9"/>
      <c r="I21" s="10"/>
      <c r="J21" s="10"/>
      <c r="K21" s="10"/>
      <c r="L21" s="9"/>
      <c r="M21" s="9"/>
      <c r="N21" s="9"/>
      <c r="O21" s="10"/>
      <c r="P21" s="10"/>
      <c r="Q21" s="10"/>
      <c r="R21" s="9"/>
      <c r="S21" s="9"/>
      <c r="T21" s="9"/>
      <c r="U21" s="94"/>
      <c r="V21" s="9"/>
      <c r="W21" s="9"/>
      <c r="X21" s="9"/>
      <c r="Y21" s="10"/>
      <c r="Z21" s="10"/>
      <c r="AA21" s="10"/>
      <c r="AB21" s="21">
        <f t="shared" si="6"/>
        <v>0</v>
      </c>
      <c r="AC21" s="17">
        <f t="shared" si="4"/>
        <v>23173</v>
      </c>
      <c r="AD21" s="17">
        <f t="shared" si="1"/>
        <v>0</v>
      </c>
      <c r="AE21" s="29">
        <f t="shared" si="5"/>
        <v>184.76199999999986</v>
      </c>
      <c r="AF21" s="22"/>
      <c r="AG21" s="38">
        <f t="shared" si="2"/>
        <v>0</v>
      </c>
      <c r="AH21" s="29">
        <f t="shared" si="3"/>
        <v>184.76199999999986</v>
      </c>
    </row>
    <row r="22" spans="1:34">
      <c r="A22" s="11"/>
      <c r="B22" s="20">
        <v>10</v>
      </c>
      <c r="C22" s="117" t="s">
        <v>37</v>
      </c>
      <c r="D22" s="117"/>
      <c r="E22" s="117"/>
      <c r="F22" s="9"/>
      <c r="G22" s="9"/>
      <c r="H22" s="9"/>
      <c r="I22" s="10"/>
      <c r="J22" s="10"/>
      <c r="K22" s="10"/>
      <c r="L22" s="9"/>
      <c r="M22" s="9"/>
      <c r="N22" s="9"/>
      <c r="O22" s="10"/>
      <c r="P22" s="10"/>
      <c r="Q22" s="10"/>
      <c r="R22" s="9"/>
      <c r="S22" s="9"/>
      <c r="T22" s="9"/>
      <c r="U22" s="94"/>
      <c r="V22" s="9"/>
      <c r="W22" s="9"/>
      <c r="X22" s="9"/>
      <c r="Y22" s="10"/>
      <c r="Z22" s="10"/>
      <c r="AA22" s="10"/>
      <c r="AB22" s="21">
        <f t="shared" si="6"/>
        <v>0</v>
      </c>
      <c r="AC22" s="17">
        <f t="shared" si="4"/>
        <v>23173</v>
      </c>
      <c r="AD22" s="17">
        <f t="shared" si="1"/>
        <v>0</v>
      </c>
      <c r="AE22" s="29">
        <f t="shared" si="5"/>
        <v>184.76199999999986</v>
      </c>
      <c r="AF22" s="22"/>
      <c r="AG22" s="38">
        <f t="shared" si="2"/>
        <v>0</v>
      </c>
      <c r="AH22" s="29">
        <f t="shared" si="3"/>
        <v>184.76199999999986</v>
      </c>
    </row>
    <row r="23" spans="1:34">
      <c r="A23" s="11"/>
      <c r="B23" s="20">
        <v>11</v>
      </c>
      <c r="C23" s="117" t="s">
        <v>37</v>
      </c>
      <c r="D23" s="117"/>
      <c r="E23" s="117"/>
      <c r="F23" s="9"/>
      <c r="G23" s="9"/>
      <c r="H23" s="9"/>
      <c r="I23" s="10"/>
      <c r="J23" s="10"/>
      <c r="K23" s="10"/>
      <c r="L23" s="9"/>
      <c r="M23" s="9"/>
      <c r="N23" s="9"/>
      <c r="O23" s="10"/>
      <c r="P23" s="10"/>
      <c r="Q23" s="10"/>
      <c r="R23" s="9"/>
      <c r="S23" s="9"/>
      <c r="T23" s="9"/>
      <c r="U23" s="94"/>
      <c r="V23" s="9"/>
      <c r="W23" s="9"/>
      <c r="X23" s="9"/>
      <c r="Y23" s="10"/>
      <c r="Z23" s="10"/>
      <c r="AA23" s="10"/>
      <c r="AB23" s="21">
        <f t="shared" si="6"/>
        <v>0</v>
      </c>
      <c r="AC23" s="17">
        <f t="shared" si="4"/>
        <v>23173</v>
      </c>
      <c r="AD23" s="17">
        <f t="shared" si="1"/>
        <v>0</v>
      </c>
      <c r="AE23" s="29">
        <f t="shared" si="5"/>
        <v>184.76199999999986</v>
      </c>
      <c r="AF23" s="22"/>
      <c r="AG23" s="38">
        <f t="shared" si="2"/>
        <v>0</v>
      </c>
      <c r="AH23" s="29">
        <f t="shared" si="3"/>
        <v>184.76199999999986</v>
      </c>
    </row>
    <row r="24" spans="1:34">
      <c r="A24" s="11"/>
      <c r="B24" s="20">
        <v>12</v>
      </c>
      <c r="C24" s="117" t="s">
        <v>37</v>
      </c>
      <c r="D24" s="117"/>
      <c r="E24" s="117"/>
      <c r="F24" s="9"/>
      <c r="G24" s="9"/>
      <c r="H24" s="9"/>
      <c r="I24" s="10"/>
      <c r="J24" s="10"/>
      <c r="K24" s="10"/>
      <c r="L24" s="9"/>
      <c r="M24" s="9"/>
      <c r="N24" s="9"/>
      <c r="O24" s="10"/>
      <c r="P24" s="10"/>
      <c r="Q24" s="10"/>
      <c r="R24" s="9"/>
      <c r="S24" s="9"/>
      <c r="T24" s="9"/>
      <c r="U24" s="94"/>
      <c r="V24" s="9"/>
      <c r="W24" s="9"/>
      <c r="X24" s="9"/>
      <c r="Y24" s="10"/>
      <c r="Z24" s="10"/>
      <c r="AA24" s="10"/>
      <c r="AB24" s="21">
        <f t="shared" si="6"/>
        <v>0</v>
      </c>
      <c r="AC24" s="17">
        <f t="shared" si="4"/>
        <v>23173</v>
      </c>
      <c r="AD24" s="17">
        <f t="shared" si="1"/>
        <v>0</v>
      </c>
      <c r="AE24" s="29">
        <f t="shared" si="5"/>
        <v>184.76199999999986</v>
      </c>
      <c r="AF24" s="22"/>
      <c r="AG24" s="38">
        <f t="shared" si="2"/>
        <v>0</v>
      </c>
      <c r="AH24" s="29">
        <f t="shared" si="3"/>
        <v>184.76199999999986</v>
      </c>
    </row>
    <row r="25" spans="1:34">
      <c r="A25" s="11"/>
      <c r="B25" s="20">
        <v>13</v>
      </c>
      <c r="C25" s="117" t="s">
        <v>37</v>
      </c>
      <c r="D25" s="117"/>
      <c r="E25" s="117"/>
      <c r="F25" s="9"/>
      <c r="G25" s="9"/>
      <c r="H25" s="9"/>
      <c r="I25" s="10"/>
      <c r="J25" s="10"/>
      <c r="K25" s="10"/>
      <c r="L25" s="9"/>
      <c r="M25" s="9"/>
      <c r="N25" s="9"/>
      <c r="O25" s="10"/>
      <c r="P25" s="10"/>
      <c r="Q25" s="10"/>
      <c r="R25" s="9"/>
      <c r="S25" s="9"/>
      <c r="T25" s="9"/>
      <c r="U25" s="94"/>
      <c r="V25" s="9"/>
      <c r="W25" s="9"/>
      <c r="X25" s="9"/>
      <c r="Y25" s="10"/>
      <c r="Z25" s="10"/>
      <c r="AA25" s="10"/>
      <c r="AB25" s="21">
        <f t="shared" si="6"/>
        <v>0</v>
      </c>
      <c r="AC25" s="17">
        <f t="shared" si="4"/>
        <v>23173</v>
      </c>
      <c r="AD25" s="17">
        <f t="shared" si="1"/>
        <v>0</v>
      </c>
      <c r="AE25" s="29">
        <f t="shared" si="5"/>
        <v>184.76199999999986</v>
      </c>
      <c r="AF25" s="22"/>
      <c r="AG25" s="38">
        <f t="shared" si="2"/>
        <v>0</v>
      </c>
      <c r="AH25" s="29">
        <f t="shared" si="3"/>
        <v>184.76199999999986</v>
      </c>
    </row>
    <row r="26" spans="1:34">
      <c r="A26" s="11"/>
      <c r="B26" s="20">
        <v>14</v>
      </c>
      <c r="C26" s="11"/>
      <c r="D26" s="11"/>
      <c r="E26" s="11"/>
      <c r="F26" s="9"/>
      <c r="G26" s="9"/>
      <c r="H26" s="9"/>
      <c r="I26" s="10"/>
      <c r="J26" s="10"/>
      <c r="K26" s="10"/>
      <c r="L26" s="9"/>
      <c r="M26" s="9"/>
      <c r="N26" s="9"/>
      <c r="O26" s="10"/>
      <c r="P26" s="10"/>
      <c r="Q26" s="10"/>
      <c r="R26" s="9"/>
      <c r="S26" s="9"/>
      <c r="T26" s="9"/>
      <c r="U26" s="94"/>
      <c r="V26" s="9"/>
      <c r="W26" s="9"/>
      <c r="X26" s="9"/>
      <c r="Y26" s="10"/>
      <c r="Z26" s="10"/>
      <c r="AA26" s="10"/>
      <c r="AB26" s="21">
        <f t="shared" si="6"/>
        <v>0</v>
      </c>
      <c r="AC26" s="17">
        <f t="shared" si="4"/>
        <v>23173</v>
      </c>
      <c r="AD26" s="17">
        <f t="shared" si="1"/>
        <v>0</v>
      </c>
      <c r="AE26" s="29">
        <f t="shared" si="5"/>
        <v>184.76199999999986</v>
      </c>
      <c r="AF26" s="22"/>
      <c r="AG26" s="38">
        <f t="shared" si="2"/>
        <v>0</v>
      </c>
      <c r="AH26" s="29">
        <f t="shared" si="3"/>
        <v>184.76199999999986</v>
      </c>
    </row>
    <row r="27" spans="1:34">
      <c r="A27" s="11"/>
      <c r="B27" s="20">
        <v>15</v>
      </c>
      <c r="C27" s="11"/>
      <c r="D27" s="11"/>
      <c r="E27" s="11"/>
      <c r="F27" s="9"/>
      <c r="G27" s="9"/>
      <c r="H27" s="9"/>
      <c r="I27" s="10"/>
      <c r="J27" s="10"/>
      <c r="K27" s="10"/>
      <c r="L27" s="9"/>
      <c r="M27" s="9"/>
      <c r="N27" s="9"/>
      <c r="O27" s="10"/>
      <c r="P27" s="10"/>
      <c r="Q27" s="10"/>
      <c r="R27" s="9"/>
      <c r="S27" s="9"/>
      <c r="T27" s="9"/>
      <c r="U27" s="94"/>
      <c r="V27" s="9"/>
      <c r="W27" s="9"/>
      <c r="X27" s="9"/>
      <c r="Y27" s="10"/>
      <c r="Z27" s="10"/>
      <c r="AA27" s="10"/>
      <c r="AB27" s="21">
        <f t="shared" si="6"/>
        <v>0</v>
      </c>
      <c r="AC27" s="17">
        <f t="shared" si="4"/>
        <v>23173</v>
      </c>
      <c r="AD27" s="17">
        <f t="shared" si="1"/>
        <v>0</v>
      </c>
      <c r="AE27" s="29">
        <f t="shared" si="5"/>
        <v>184.76199999999986</v>
      </c>
      <c r="AF27" s="22"/>
      <c r="AG27" s="38">
        <f t="shared" si="2"/>
        <v>0</v>
      </c>
      <c r="AH27" s="29">
        <f t="shared" si="3"/>
        <v>184.76199999999986</v>
      </c>
    </row>
    <row r="28" spans="1:34">
      <c r="A28" s="11"/>
      <c r="B28" s="20">
        <v>16</v>
      </c>
      <c r="C28" s="11"/>
      <c r="D28" s="11"/>
      <c r="E28" s="11"/>
      <c r="F28" s="9"/>
      <c r="G28" s="9"/>
      <c r="H28" s="9"/>
      <c r="I28" s="10"/>
      <c r="J28" s="10"/>
      <c r="K28" s="10"/>
      <c r="L28" s="9"/>
      <c r="M28" s="9"/>
      <c r="N28" s="9"/>
      <c r="O28" s="10"/>
      <c r="P28" s="10"/>
      <c r="Q28" s="10"/>
      <c r="R28" s="9"/>
      <c r="S28" s="9"/>
      <c r="T28" s="9"/>
      <c r="U28" s="95"/>
      <c r="V28" s="9"/>
      <c r="W28" s="9"/>
      <c r="X28" s="9"/>
      <c r="Y28" s="10"/>
      <c r="Z28" s="10"/>
      <c r="AA28" s="10"/>
      <c r="AB28" s="21">
        <f t="shared" si="6"/>
        <v>0</v>
      </c>
      <c r="AC28" s="17">
        <f t="shared" si="4"/>
        <v>23173</v>
      </c>
      <c r="AD28" s="17">
        <f t="shared" si="1"/>
        <v>0</v>
      </c>
      <c r="AE28" s="29">
        <f t="shared" si="5"/>
        <v>184.76199999999986</v>
      </c>
      <c r="AF28" s="22"/>
      <c r="AG28" s="38">
        <f t="shared" si="2"/>
        <v>0</v>
      </c>
      <c r="AH28" s="29">
        <f t="shared" si="3"/>
        <v>184.76199999999986</v>
      </c>
    </row>
    <row r="29" spans="1:34">
      <c r="A29" s="11"/>
      <c r="B29" s="20">
        <v>17</v>
      </c>
      <c r="C29" s="11"/>
      <c r="D29" s="11"/>
      <c r="E29" s="11"/>
      <c r="F29" s="9"/>
      <c r="G29" s="9"/>
      <c r="H29" s="9"/>
      <c r="I29" s="10"/>
      <c r="J29" s="10"/>
      <c r="K29" s="10"/>
      <c r="L29" s="9"/>
      <c r="M29" s="9"/>
      <c r="N29" s="9"/>
      <c r="O29" s="10"/>
      <c r="P29" s="10"/>
      <c r="Q29" s="10"/>
      <c r="R29" s="9"/>
      <c r="S29" s="9"/>
      <c r="T29" s="9"/>
      <c r="U29" s="95"/>
      <c r="V29" s="9"/>
      <c r="W29" s="9"/>
      <c r="X29" s="9"/>
      <c r="Y29" s="10"/>
      <c r="Z29" s="10"/>
      <c r="AA29" s="10"/>
      <c r="AB29" s="21">
        <f t="shared" si="6"/>
        <v>0</v>
      </c>
      <c r="AC29" s="17">
        <f t="shared" si="4"/>
        <v>23173</v>
      </c>
      <c r="AD29" s="17">
        <f t="shared" si="1"/>
        <v>0</v>
      </c>
      <c r="AE29" s="29">
        <f t="shared" si="5"/>
        <v>184.76199999999986</v>
      </c>
      <c r="AF29" s="22"/>
      <c r="AG29" s="38">
        <f t="shared" si="2"/>
        <v>0</v>
      </c>
      <c r="AH29" s="29">
        <f t="shared" si="3"/>
        <v>184.76199999999986</v>
      </c>
    </row>
    <row r="30" spans="1:34">
      <c r="A30" s="11"/>
      <c r="B30" s="20">
        <v>18</v>
      </c>
      <c r="C30" s="117" t="s">
        <v>37</v>
      </c>
      <c r="D30" s="117"/>
      <c r="E30" s="117"/>
      <c r="F30" s="9"/>
      <c r="G30" s="9"/>
      <c r="H30" s="9"/>
      <c r="I30" s="10"/>
      <c r="J30" s="10"/>
      <c r="K30" s="10"/>
      <c r="L30" s="9"/>
      <c r="M30" s="9"/>
      <c r="N30" s="9"/>
      <c r="O30" s="10"/>
      <c r="P30" s="10"/>
      <c r="Q30" s="10"/>
      <c r="R30" s="9"/>
      <c r="S30" s="9"/>
      <c r="T30" s="9"/>
      <c r="U30" s="95"/>
      <c r="V30" s="9"/>
      <c r="W30" s="9"/>
      <c r="X30" s="9"/>
      <c r="Y30" s="10"/>
      <c r="Z30" s="10"/>
      <c r="AA30" s="10"/>
      <c r="AB30" s="21">
        <f t="shared" si="6"/>
        <v>0</v>
      </c>
      <c r="AC30" s="17">
        <f t="shared" si="4"/>
        <v>23173</v>
      </c>
      <c r="AD30" s="17">
        <f t="shared" si="1"/>
        <v>0</v>
      </c>
      <c r="AE30" s="29">
        <f t="shared" si="5"/>
        <v>184.76199999999986</v>
      </c>
      <c r="AF30" s="22"/>
      <c r="AG30" s="38">
        <f t="shared" si="2"/>
        <v>0</v>
      </c>
      <c r="AH30" s="29">
        <f t="shared" si="3"/>
        <v>184.76199999999986</v>
      </c>
    </row>
    <row r="31" spans="1:34">
      <c r="A31" s="11"/>
      <c r="B31" s="20">
        <v>19</v>
      </c>
      <c r="C31" s="117" t="s">
        <v>37</v>
      </c>
      <c r="D31" s="117"/>
      <c r="E31" s="117"/>
      <c r="F31" s="9"/>
      <c r="G31" s="9"/>
      <c r="H31" s="9"/>
      <c r="I31" s="10"/>
      <c r="J31" s="10"/>
      <c r="K31" s="10"/>
      <c r="L31" s="9"/>
      <c r="M31" s="9"/>
      <c r="N31" s="9"/>
      <c r="O31" s="10"/>
      <c r="P31" s="10"/>
      <c r="Q31" s="10"/>
      <c r="R31" s="9"/>
      <c r="S31" s="9"/>
      <c r="T31" s="9"/>
      <c r="U31" s="95"/>
      <c r="V31" s="9"/>
      <c r="W31" s="9"/>
      <c r="X31" s="9"/>
      <c r="Y31" s="10"/>
      <c r="Z31" s="10"/>
      <c r="AA31" s="10"/>
      <c r="AB31" s="21">
        <f t="shared" si="6"/>
        <v>0</v>
      </c>
      <c r="AC31" s="17">
        <f t="shared" si="4"/>
        <v>23173</v>
      </c>
      <c r="AD31" s="17">
        <f t="shared" si="1"/>
        <v>0</v>
      </c>
      <c r="AE31" s="29">
        <f t="shared" si="5"/>
        <v>184.76199999999986</v>
      </c>
      <c r="AF31" s="22"/>
      <c r="AG31" s="38">
        <f t="shared" si="2"/>
        <v>0</v>
      </c>
      <c r="AH31" s="29">
        <f t="shared" si="3"/>
        <v>184.76199999999986</v>
      </c>
    </row>
    <row r="32" spans="1:34">
      <c r="A32" s="11"/>
      <c r="B32" s="20">
        <v>20</v>
      </c>
      <c r="C32" s="117" t="s">
        <v>37</v>
      </c>
      <c r="D32" s="117"/>
      <c r="E32" s="117"/>
      <c r="F32" s="9"/>
      <c r="G32" s="9"/>
      <c r="H32" s="9"/>
      <c r="I32" s="10"/>
      <c r="J32" s="10"/>
      <c r="K32" s="10"/>
      <c r="L32" s="9"/>
      <c r="M32" s="9"/>
      <c r="N32" s="9"/>
      <c r="O32" s="10"/>
      <c r="P32" s="10"/>
      <c r="Q32" s="10"/>
      <c r="R32" s="9"/>
      <c r="S32" s="9"/>
      <c r="T32" s="9"/>
      <c r="U32" s="95"/>
      <c r="V32" s="9"/>
      <c r="W32" s="9"/>
      <c r="X32" s="9"/>
      <c r="Y32" s="10"/>
      <c r="Z32" s="10"/>
      <c r="AA32" s="10"/>
      <c r="AB32" s="21">
        <f t="shared" si="6"/>
        <v>0</v>
      </c>
      <c r="AC32" s="17">
        <f t="shared" si="4"/>
        <v>23173</v>
      </c>
      <c r="AD32" s="17">
        <f t="shared" si="1"/>
        <v>0</v>
      </c>
      <c r="AE32" s="29">
        <f t="shared" si="5"/>
        <v>184.76199999999986</v>
      </c>
      <c r="AF32" s="22"/>
      <c r="AG32" s="38">
        <f t="shared" si="2"/>
        <v>0</v>
      </c>
      <c r="AH32" s="29">
        <f t="shared" si="3"/>
        <v>184.76199999999986</v>
      </c>
    </row>
    <row r="33" spans="1:34">
      <c r="A33" s="11"/>
      <c r="B33" s="20">
        <v>21</v>
      </c>
      <c r="C33" s="11"/>
      <c r="D33" s="11"/>
      <c r="E33" s="11"/>
      <c r="F33" s="9"/>
      <c r="G33" s="9"/>
      <c r="H33" s="9"/>
      <c r="I33" s="10"/>
      <c r="J33" s="10"/>
      <c r="K33" s="10"/>
      <c r="L33" s="9"/>
      <c r="M33" s="9"/>
      <c r="N33" s="9"/>
      <c r="O33" s="10"/>
      <c r="P33" s="10"/>
      <c r="Q33" s="10"/>
      <c r="R33" s="9"/>
      <c r="S33" s="9"/>
      <c r="T33" s="9"/>
      <c r="U33" s="95"/>
      <c r="V33" s="9"/>
      <c r="W33" s="9"/>
      <c r="X33" s="9"/>
      <c r="Y33" s="10"/>
      <c r="Z33" s="10"/>
      <c r="AA33" s="10"/>
      <c r="AB33" s="21">
        <f t="shared" si="6"/>
        <v>0</v>
      </c>
      <c r="AC33" s="17">
        <f t="shared" si="4"/>
        <v>23173</v>
      </c>
      <c r="AD33" s="17">
        <f t="shared" si="1"/>
        <v>0</v>
      </c>
      <c r="AE33" s="29">
        <f t="shared" si="5"/>
        <v>184.76199999999986</v>
      </c>
      <c r="AF33" s="22"/>
      <c r="AG33" s="38">
        <f t="shared" si="2"/>
        <v>0</v>
      </c>
      <c r="AH33" s="29">
        <f t="shared" si="3"/>
        <v>184.76199999999986</v>
      </c>
    </row>
    <row r="34" spans="1:34">
      <c r="A34" s="11"/>
      <c r="B34" s="20">
        <v>22</v>
      </c>
      <c r="C34" s="11"/>
      <c r="D34" s="11"/>
      <c r="E34" s="11"/>
      <c r="F34" s="9"/>
      <c r="G34" s="9"/>
      <c r="H34" s="9"/>
      <c r="I34" s="10"/>
      <c r="J34" s="10"/>
      <c r="K34" s="10"/>
      <c r="L34" s="9"/>
      <c r="M34" s="9"/>
      <c r="N34" s="9"/>
      <c r="O34" s="10"/>
      <c r="P34" s="10"/>
      <c r="Q34" s="10"/>
      <c r="R34" s="9"/>
      <c r="S34" s="9"/>
      <c r="T34" s="9"/>
      <c r="U34" s="95"/>
      <c r="V34" s="9"/>
      <c r="W34" s="9"/>
      <c r="X34" s="9"/>
      <c r="Y34" s="10"/>
      <c r="Z34" s="10"/>
      <c r="AA34" s="10"/>
      <c r="AB34" s="21">
        <f t="shared" si="6"/>
        <v>0</v>
      </c>
      <c r="AC34" s="17">
        <f t="shared" si="4"/>
        <v>23173</v>
      </c>
      <c r="AD34" s="17">
        <f t="shared" si="1"/>
        <v>0</v>
      </c>
      <c r="AE34" s="29">
        <f t="shared" si="5"/>
        <v>184.76199999999986</v>
      </c>
      <c r="AF34" s="22">
        <v>100</v>
      </c>
      <c r="AG34" s="38">
        <f t="shared" si="2"/>
        <v>0</v>
      </c>
      <c r="AH34" s="29">
        <f t="shared" si="3"/>
        <v>284.76199999999983</v>
      </c>
    </row>
    <row r="35" spans="1:34">
      <c r="A35" s="11"/>
      <c r="B35" s="20">
        <v>23</v>
      </c>
      <c r="C35" s="11"/>
      <c r="D35" s="11"/>
      <c r="E35" s="11"/>
      <c r="F35" s="9"/>
      <c r="G35" s="9"/>
      <c r="H35" s="9"/>
      <c r="I35" s="10"/>
      <c r="J35" s="10"/>
      <c r="K35" s="10"/>
      <c r="L35" s="9"/>
      <c r="M35" s="9"/>
      <c r="N35" s="9"/>
      <c r="O35" s="10"/>
      <c r="P35" s="10"/>
      <c r="Q35" s="10"/>
      <c r="R35" s="9"/>
      <c r="S35" s="9"/>
      <c r="T35" s="9"/>
      <c r="U35" s="37"/>
      <c r="V35" s="9"/>
      <c r="W35" s="9"/>
      <c r="X35" s="9"/>
      <c r="Y35" s="10"/>
      <c r="Z35" s="10"/>
      <c r="AA35" s="10"/>
      <c r="AB35" s="21">
        <f t="shared" si="6"/>
        <v>0</v>
      </c>
      <c r="AC35" s="17">
        <f t="shared" si="4"/>
        <v>23173</v>
      </c>
      <c r="AD35" s="17">
        <f t="shared" si="1"/>
        <v>0</v>
      </c>
      <c r="AE35" s="29">
        <f t="shared" si="5"/>
        <v>284.76199999999983</v>
      </c>
      <c r="AF35" s="22"/>
      <c r="AG35" s="38">
        <f t="shared" si="2"/>
        <v>0</v>
      </c>
      <c r="AH35" s="29">
        <f t="shared" si="3"/>
        <v>284.76199999999983</v>
      </c>
    </row>
    <row r="36" spans="1:34">
      <c r="A36" s="11"/>
      <c r="B36" s="20">
        <v>24</v>
      </c>
      <c r="C36" s="11"/>
      <c r="D36" s="11"/>
      <c r="E36" s="11"/>
      <c r="F36" s="9"/>
      <c r="G36" s="9"/>
      <c r="H36" s="9"/>
      <c r="I36" s="10"/>
      <c r="J36" s="10"/>
      <c r="K36" s="10"/>
      <c r="L36" s="9"/>
      <c r="M36" s="9"/>
      <c r="N36" s="9"/>
      <c r="O36" s="10"/>
      <c r="P36" s="10"/>
      <c r="Q36" s="10"/>
      <c r="R36" s="9"/>
      <c r="S36" s="9"/>
      <c r="T36" s="9"/>
      <c r="U36" s="37"/>
      <c r="V36" s="9"/>
      <c r="W36" s="9"/>
      <c r="X36" s="9"/>
      <c r="Y36" s="10"/>
      <c r="Z36" s="10"/>
      <c r="AA36" s="10"/>
      <c r="AB36" s="21">
        <f t="shared" si="6"/>
        <v>0</v>
      </c>
      <c r="AC36" s="17">
        <f t="shared" si="4"/>
        <v>23173</v>
      </c>
      <c r="AD36" s="17">
        <f t="shared" si="1"/>
        <v>0</v>
      </c>
      <c r="AE36" s="29">
        <f t="shared" si="5"/>
        <v>284.76199999999983</v>
      </c>
      <c r="AF36" s="22"/>
      <c r="AG36" s="38">
        <f t="shared" si="2"/>
        <v>0</v>
      </c>
      <c r="AH36" s="29">
        <f t="shared" si="3"/>
        <v>284.76199999999983</v>
      </c>
    </row>
    <row r="37" spans="1:34">
      <c r="A37" s="11"/>
      <c r="B37" s="20">
        <v>25</v>
      </c>
      <c r="C37" s="11"/>
      <c r="D37" s="11"/>
      <c r="E37" s="11"/>
      <c r="F37" s="9"/>
      <c r="G37" s="9"/>
      <c r="H37" s="9"/>
      <c r="I37" s="10"/>
      <c r="J37" s="10"/>
      <c r="K37" s="10"/>
      <c r="L37" s="9"/>
      <c r="M37" s="9"/>
      <c r="N37" s="9"/>
      <c r="O37" s="10"/>
      <c r="P37" s="10"/>
      <c r="Q37" s="10"/>
      <c r="R37" s="9"/>
      <c r="S37" s="9"/>
      <c r="T37" s="9"/>
      <c r="U37" s="37"/>
      <c r="V37" s="9"/>
      <c r="W37" s="9"/>
      <c r="X37" s="9"/>
      <c r="Y37" s="10"/>
      <c r="Z37" s="10"/>
      <c r="AA37" s="10"/>
      <c r="AB37" s="21">
        <f t="shared" si="6"/>
        <v>0</v>
      </c>
      <c r="AC37" s="17">
        <f t="shared" si="4"/>
        <v>23173</v>
      </c>
      <c r="AD37" s="17">
        <f t="shared" si="1"/>
        <v>0</v>
      </c>
      <c r="AE37" s="29">
        <f t="shared" si="5"/>
        <v>284.76199999999983</v>
      </c>
      <c r="AF37" s="22"/>
      <c r="AG37" s="38">
        <f t="shared" si="2"/>
        <v>0</v>
      </c>
      <c r="AH37" s="29">
        <f t="shared" si="3"/>
        <v>284.76199999999983</v>
      </c>
    </row>
    <row r="38" spans="1:34">
      <c r="A38" s="11"/>
      <c r="B38" s="20">
        <v>26</v>
      </c>
      <c r="C38" s="11"/>
      <c r="D38" s="11"/>
      <c r="E38" s="11"/>
      <c r="F38" s="9"/>
      <c r="G38" s="9"/>
      <c r="H38" s="9"/>
      <c r="I38" s="10"/>
      <c r="J38" s="10"/>
      <c r="K38" s="10"/>
      <c r="L38" s="9"/>
      <c r="M38" s="9"/>
      <c r="N38" s="9"/>
      <c r="O38" s="10"/>
      <c r="P38" s="10"/>
      <c r="Q38" s="10"/>
      <c r="R38" s="9"/>
      <c r="S38" s="9"/>
      <c r="T38" s="9"/>
      <c r="U38" s="37"/>
      <c r="V38" s="9"/>
      <c r="W38" s="9"/>
      <c r="X38" s="9"/>
      <c r="Y38" s="10"/>
      <c r="Z38" s="10"/>
      <c r="AA38" s="10"/>
      <c r="AB38" s="21">
        <f t="shared" si="6"/>
        <v>0</v>
      </c>
      <c r="AC38" s="17">
        <f t="shared" si="4"/>
        <v>23173</v>
      </c>
      <c r="AD38" s="17">
        <f t="shared" si="1"/>
        <v>0</v>
      </c>
      <c r="AE38" s="29">
        <f t="shared" si="5"/>
        <v>284.76199999999983</v>
      </c>
      <c r="AF38" s="22"/>
      <c r="AG38" s="38">
        <f t="shared" si="2"/>
        <v>0</v>
      </c>
      <c r="AH38" s="29">
        <f t="shared" si="3"/>
        <v>284.76199999999983</v>
      </c>
    </row>
    <row r="39" spans="1:34">
      <c r="A39" s="11"/>
      <c r="B39" s="20">
        <v>27</v>
      </c>
      <c r="C39" s="11"/>
      <c r="D39" s="11"/>
      <c r="E39" s="11"/>
      <c r="F39" s="9"/>
      <c r="G39" s="9"/>
      <c r="H39" s="9"/>
      <c r="I39" s="10"/>
      <c r="J39" s="10"/>
      <c r="K39" s="10"/>
      <c r="L39" s="9"/>
      <c r="M39" s="9"/>
      <c r="N39" s="9"/>
      <c r="O39" s="10"/>
      <c r="P39" s="10"/>
      <c r="Q39" s="10"/>
      <c r="R39" s="9"/>
      <c r="S39" s="9"/>
      <c r="T39" s="9"/>
      <c r="U39" s="37"/>
      <c r="V39" s="9"/>
      <c r="W39" s="9"/>
      <c r="X39" s="9"/>
      <c r="Y39" s="10"/>
      <c r="Z39" s="10"/>
      <c r="AA39" s="10"/>
      <c r="AB39" s="21">
        <f t="shared" si="6"/>
        <v>0</v>
      </c>
      <c r="AC39" s="17">
        <f t="shared" si="4"/>
        <v>23173</v>
      </c>
      <c r="AD39" s="17">
        <f t="shared" si="1"/>
        <v>0</v>
      </c>
      <c r="AE39" s="29">
        <f t="shared" si="5"/>
        <v>284.76199999999983</v>
      </c>
      <c r="AF39" s="22"/>
      <c r="AG39" s="38">
        <f t="shared" si="2"/>
        <v>0</v>
      </c>
      <c r="AH39" s="29">
        <f t="shared" si="3"/>
        <v>284.76199999999983</v>
      </c>
    </row>
    <row r="40" spans="1:34">
      <c r="A40" s="11"/>
      <c r="B40" s="20">
        <v>28</v>
      </c>
      <c r="C40" s="117" t="s">
        <v>37</v>
      </c>
      <c r="D40" s="117"/>
      <c r="E40" s="117"/>
      <c r="F40" s="9"/>
      <c r="G40" s="9"/>
      <c r="H40" s="9"/>
      <c r="I40" s="10"/>
      <c r="J40" s="10"/>
      <c r="K40" s="10"/>
      <c r="L40" s="9"/>
      <c r="M40" s="9"/>
      <c r="N40" s="9"/>
      <c r="O40" s="10"/>
      <c r="P40" s="10"/>
      <c r="Q40" s="10"/>
      <c r="R40" s="9"/>
      <c r="S40" s="9"/>
      <c r="T40" s="9"/>
      <c r="U40" s="37"/>
      <c r="V40" s="9"/>
      <c r="W40" s="9"/>
      <c r="X40" s="9"/>
      <c r="Y40" s="10"/>
      <c r="Z40" s="10"/>
      <c r="AA40" s="10"/>
      <c r="AB40" s="21">
        <f t="shared" si="6"/>
        <v>0</v>
      </c>
      <c r="AC40" s="17">
        <f t="shared" si="4"/>
        <v>23173</v>
      </c>
      <c r="AD40" s="17">
        <f t="shared" si="1"/>
        <v>0</v>
      </c>
      <c r="AE40" s="29">
        <f t="shared" si="5"/>
        <v>284.76199999999983</v>
      </c>
      <c r="AF40" s="22"/>
      <c r="AG40" s="38">
        <f t="shared" si="2"/>
        <v>0</v>
      </c>
      <c r="AH40" s="29">
        <f t="shared" si="3"/>
        <v>284.76199999999983</v>
      </c>
    </row>
    <row r="41" spans="1:34">
      <c r="A41" s="31"/>
      <c r="B41" s="20"/>
      <c r="C41" s="154" t="s">
        <v>44</v>
      </c>
      <c r="D41" s="154"/>
      <c r="E41" s="154"/>
      <c r="F41" s="27">
        <f t="shared" ref="F41:AA41" si="7">SUM(F5:F40)</f>
        <v>0</v>
      </c>
      <c r="G41" s="27">
        <f t="shared" si="7"/>
        <v>0</v>
      </c>
      <c r="H41" s="27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27">
        <f t="shared" si="7"/>
        <v>0</v>
      </c>
      <c r="M41" s="27">
        <f t="shared" si="7"/>
        <v>0</v>
      </c>
      <c r="N41" s="27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27">
        <f t="shared" si="7"/>
        <v>0</v>
      </c>
      <c r="S41" s="27">
        <f t="shared" si="7"/>
        <v>0</v>
      </c>
      <c r="T41" s="27">
        <f t="shared" si="7"/>
        <v>0</v>
      </c>
      <c r="U41" s="27">
        <f t="shared" si="7"/>
        <v>0</v>
      </c>
      <c r="V41" s="27">
        <f t="shared" si="7"/>
        <v>0</v>
      </c>
      <c r="W41" s="27">
        <f t="shared" si="7"/>
        <v>0</v>
      </c>
      <c r="X41" s="27">
        <f t="shared" si="7"/>
        <v>0</v>
      </c>
      <c r="Y41" s="32">
        <f t="shared" si="7"/>
        <v>0</v>
      </c>
      <c r="Z41" s="32">
        <f t="shared" si="7"/>
        <v>0</v>
      </c>
      <c r="AA41" s="32">
        <f t="shared" si="7"/>
        <v>0</v>
      </c>
      <c r="AB41" s="27"/>
      <c r="AC41" s="17">
        <f t="shared" si="4"/>
        <v>23173</v>
      </c>
      <c r="AD41" s="2">
        <f>SUM(AD6:AD40)</f>
        <v>0</v>
      </c>
      <c r="AE41" s="29">
        <f t="shared" si="5"/>
        <v>284.76199999999983</v>
      </c>
      <c r="AF41" s="2">
        <f>SUM(AF5:AF40)</f>
        <v>100</v>
      </c>
      <c r="AG41" s="23">
        <f>SUM(AG6:AG40)</f>
        <v>0</v>
      </c>
      <c r="AH41" s="23"/>
    </row>
    <row r="42" spans="1:34">
      <c r="B42" s="20"/>
      <c r="AB42" s="28">
        <f>SUM(AB5:AB40)</f>
        <v>0</v>
      </c>
    </row>
    <row r="45" spans="1:34" ht="13.8" thickBot="1"/>
    <row r="46" spans="1:34" ht="16.5" customHeight="1">
      <c r="J46" s="111" t="s">
        <v>45</v>
      </c>
      <c r="K46" s="112"/>
      <c r="L46" s="112"/>
      <c r="M46" s="112"/>
      <c r="N46" s="113"/>
      <c r="O46" s="102" t="s">
        <v>46</v>
      </c>
      <c r="P46" s="103"/>
      <c r="Q46" s="103"/>
      <c r="R46" s="104"/>
      <c r="S46" s="102" t="s">
        <v>47</v>
      </c>
      <c r="T46" s="103"/>
      <c r="U46" s="103"/>
      <c r="V46" s="102" t="s">
        <v>37</v>
      </c>
      <c r="W46" s="103"/>
      <c r="X46" s="103"/>
      <c r="Y46" s="104"/>
      <c r="Z46" s="105" t="s">
        <v>48</v>
      </c>
      <c r="AA46" s="106"/>
    </row>
    <row r="47" spans="1:34" ht="16.5" customHeight="1">
      <c r="J47" s="114"/>
      <c r="K47" s="115"/>
      <c r="L47" s="115"/>
      <c r="M47" s="115"/>
      <c r="N47" s="116"/>
      <c r="O47" s="109" t="s">
        <v>49</v>
      </c>
      <c r="P47" s="110"/>
      <c r="Q47" s="109" t="s">
        <v>50</v>
      </c>
      <c r="R47" s="110"/>
      <c r="S47" s="109" t="s">
        <v>49</v>
      </c>
      <c r="T47" s="110"/>
      <c r="U47" s="39" t="s">
        <v>50</v>
      </c>
      <c r="V47" s="109" t="s">
        <v>49</v>
      </c>
      <c r="W47" s="110"/>
      <c r="X47" s="109" t="s">
        <v>51</v>
      </c>
      <c r="Y47" s="110"/>
      <c r="Z47" s="107"/>
      <c r="AA47" s="108"/>
    </row>
    <row r="48" spans="1:34" ht="13.8" thickBot="1">
      <c r="J48" s="100">
        <f>SUM(F41,I41,L41,O41,R41,V41,Y41)</f>
        <v>0</v>
      </c>
      <c r="K48" s="101"/>
      <c r="L48" s="101"/>
      <c r="M48" s="101"/>
      <c r="N48" s="98"/>
      <c r="O48" s="97">
        <f>G41</f>
        <v>0</v>
      </c>
      <c r="P48" s="98"/>
      <c r="Q48" s="97">
        <f>H41</f>
        <v>0</v>
      </c>
      <c r="R48" s="98"/>
      <c r="S48" s="97">
        <f>SUM(J41,M41,P41,S41,W41,Z41)</f>
        <v>0</v>
      </c>
      <c r="T48" s="98"/>
      <c r="U48" s="40">
        <f>SUM(K41,N41,Q41,T41,X41,)</f>
        <v>0</v>
      </c>
      <c r="V48" s="97">
        <f>U41</f>
        <v>0</v>
      </c>
      <c r="W48" s="98"/>
      <c r="X48" s="97"/>
      <c r="Y48" s="98"/>
      <c r="Z48" s="152">
        <f>AA41</f>
        <v>0</v>
      </c>
      <c r="AA48" s="153"/>
    </row>
  </sheetData>
  <mergeCells count="50">
    <mergeCell ref="A1:AB1"/>
    <mergeCell ref="AE1:AE4"/>
    <mergeCell ref="AF1:AF4"/>
    <mergeCell ref="AG1:AG4"/>
    <mergeCell ref="AH1:AH4"/>
    <mergeCell ref="A2:A4"/>
    <mergeCell ref="B2:B4"/>
    <mergeCell ref="C2:AB2"/>
    <mergeCell ref="C3:E4"/>
    <mergeCell ref="F3:H3"/>
    <mergeCell ref="Y3:AA3"/>
    <mergeCell ref="AB3:AB4"/>
    <mergeCell ref="AC3:AC4"/>
    <mergeCell ref="AD3:AD4"/>
    <mergeCell ref="U3:U4"/>
    <mergeCell ref="V3:X3"/>
    <mergeCell ref="C19:E19"/>
    <mergeCell ref="I3:K3"/>
    <mergeCell ref="L3:N3"/>
    <mergeCell ref="O3:Q3"/>
    <mergeCell ref="R3:T3"/>
    <mergeCell ref="C5:E5"/>
    <mergeCell ref="J46:N47"/>
    <mergeCell ref="C20:E20"/>
    <mergeCell ref="C21:E21"/>
    <mergeCell ref="C22:E22"/>
    <mergeCell ref="C23:E23"/>
    <mergeCell ref="C24:E24"/>
    <mergeCell ref="C25:E25"/>
    <mergeCell ref="C30:E30"/>
    <mergeCell ref="C31:E31"/>
    <mergeCell ref="C32:E32"/>
    <mergeCell ref="C40:E40"/>
    <mergeCell ref="C41:E41"/>
    <mergeCell ref="O46:R46"/>
    <mergeCell ref="S46:U46"/>
    <mergeCell ref="V46:Y46"/>
    <mergeCell ref="Z46:AA47"/>
    <mergeCell ref="O47:P47"/>
    <mergeCell ref="Q47:R47"/>
    <mergeCell ref="S47:T47"/>
    <mergeCell ref="V47:W47"/>
    <mergeCell ref="X47:Y47"/>
    <mergeCell ref="Z48:AA48"/>
    <mergeCell ref="J48:N48"/>
    <mergeCell ref="O48:P48"/>
    <mergeCell ref="Q48:R48"/>
    <mergeCell ref="S48:T48"/>
    <mergeCell ref="V48:W48"/>
    <mergeCell ref="X48:Y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M60"/>
  <sheetViews>
    <sheetView view="pageBreakPreview" zoomScale="96" zoomScaleSheetLayoutView="96" workbookViewId="0">
      <pane xSplit="2" ySplit="3" topLeftCell="C10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J19" sqref="J19"/>
    </sheetView>
  </sheetViews>
  <sheetFormatPr defaultRowHeight="13.2"/>
  <cols>
    <col min="1" max="1" width="8.88671875" style="66"/>
    <col min="2" max="2" width="13.88671875" style="66" customWidth="1"/>
    <col min="3" max="3" width="9.88671875" style="67" customWidth="1"/>
    <col min="4" max="4" width="10.5546875" style="67" customWidth="1"/>
    <col min="5" max="5" width="14.88671875" style="67" customWidth="1"/>
    <col min="6" max="6" width="8.88671875" style="67"/>
    <col min="7" max="9" width="9.109375" style="67" hidden="1" customWidth="1"/>
    <col min="10" max="10" width="8.88671875" style="67"/>
    <col min="11" max="11" width="7.44140625" style="67" hidden="1" customWidth="1"/>
    <col min="12" max="12" width="8.88671875" style="67"/>
  </cols>
  <sheetData>
    <row r="1" spans="1:12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3" spans="1:12" ht="18.75" customHeight="1">
      <c r="A3" s="186" t="s">
        <v>56</v>
      </c>
      <c r="B3" s="186"/>
      <c r="C3" s="41" t="s">
        <v>57</v>
      </c>
      <c r="D3" s="42" t="s">
        <v>58</v>
      </c>
      <c r="E3" s="42" t="s">
        <v>59</v>
      </c>
      <c r="F3" s="42" t="s">
        <v>60</v>
      </c>
      <c r="G3" s="42" t="s">
        <v>61</v>
      </c>
      <c r="H3" s="43">
        <v>29526</v>
      </c>
      <c r="I3" s="44" t="s">
        <v>62</v>
      </c>
      <c r="J3" s="42" t="s">
        <v>63</v>
      </c>
      <c r="K3" s="42" t="s">
        <v>64</v>
      </c>
      <c r="L3" s="42" t="s">
        <v>44</v>
      </c>
    </row>
    <row r="4" spans="1:12">
      <c r="A4" s="169"/>
      <c r="B4" s="169"/>
      <c r="C4" s="45"/>
      <c r="D4" s="45"/>
      <c r="E4" s="45"/>
      <c r="F4" s="45"/>
      <c r="G4" s="45"/>
      <c r="H4" s="45"/>
      <c r="I4" s="45"/>
      <c r="J4" s="45"/>
      <c r="K4" s="45"/>
      <c r="L4" s="42"/>
    </row>
    <row r="5" spans="1:12">
      <c r="A5" s="187" t="s">
        <v>65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9"/>
    </row>
    <row r="6" spans="1:12">
      <c r="A6" s="169" t="s">
        <v>66</v>
      </c>
      <c r="B6" s="169"/>
      <c r="C6" s="45">
        <f>')130)'!G47</f>
        <v>0</v>
      </c>
      <c r="D6" s="45">
        <f>'АЦ-40(130) г.н.'!G58</f>
        <v>0</v>
      </c>
      <c r="E6" s="45">
        <f>УРАЛ!G41</f>
        <v>0</v>
      </c>
      <c r="F6" s="45">
        <f>Месяц!G43*0.346</f>
        <v>0</v>
      </c>
      <c r="G6" s="45">
        <f>')130)'!L47</f>
        <v>0</v>
      </c>
      <c r="H6" s="45">
        <f>')130)'!M47</f>
        <v>0</v>
      </c>
      <c r="I6" s="45">
        <f>')130)'!N47</f>
        <v>0</v>
      </c>
      <c r="J6" s="45">
        <f>'645'!G43</f>
        <v>0</v>
      </c>
      <c r="K6" s="45"/>
      <c r="L6" s="42">
        <f>SUM(C6:J6)</f>
        <v>0</v>
      </c>
    </row>
    <row r="7" spans="1:12">
      <c r="A7" s="169" t="s">
        <v>67</v>
      </c>
      <c r="B7" s="169"/>
      <c r="C7" s="45">
        <f>')130)'!H47</f>
        <v>0</v>
      </c>
      <c r="D7" s="45">
        <f>'АЦ-40(130) г.н.'!H58</f>
        <v>0</v>
      </c>
      <c r="E7" s="45">
        <f>УРАЛ!H41</f>
        <v>0</v>
      </c>
      <c r="F7" s="45">
        <f>'АЛ-30'!H43</f>
        <v>0</v>
      </c>
      <c r="G7" s="45">
        <f>[1]Х889АХ!H41</f>
        <v>0</v>
      </c>
      <c r="H7" s="45">
        <f>[1]Х889АХ!I41</f>
        <v>0</v>
      </c>
      <c r="I7" s="45">
        <f>'[1]275'!H40</f>
        <v>0</v>
      </c>
      <c r="J7" s="45">
        <f>'645'!H43</f>
        <v>0</v>
      </c>
      <c r="K7" s="45"/>
      <c r="L7" s="42">
        <f>SUM(C7:J7)</f>
        <v>0</v>
      </c>
    </row>
    <row r="8" spans="1:12">
      <c r="A8" s="169" t="s">
        <v>68</v>
      </c>
      <c r="B8" s="169"/>
      <c r="C8" s="45">
        <f>')130)'!F47</f>
        <v>0</v>
      </c>
      <c r="D8" s="45">
        <f>'АЦ-40(130) г.н.'!F58</f>
        <v>0</v>
      </c>
      <c r="E8" s="45">
        <f>УРАЛ!F41</f>
        <v>0</v>
      </c>
      <c r="F8" s="45">
        <f>'АЛ-30'!F43</f>
        <v>0</v>
      </c>
      <c r="G8" s="45">
        <f>[1]Х889АХ!F41</f>
        <v>0</v>
      </c>
      <c r="H8" s="45">
        <f>[1]Х889АХ!G41</f>
        <v>0</v>
      </c>
      <c r="I8" s="45">
        <f>'[1]275'!F40</f>
        <v>0</v>
      </c>
      <c r="J8" s="45">
        <f>'645'!F43</f>
        <v>0</v>
      </c>
      <c r="K8" s="45"/>
      <c r="L8" s="42">
        <f>SUM(C8:J8)</f>
        <v>0</v>
      </c>
    </row>
    <row r="9" spans="1:12">
      <c r="A9" s="169" t="s">
        <v>69</v>
      </c>
      <c r="B9" s="169"/>
      <c r="C9" s="46">
        <f>SUM(C6*0.346+C7*0.158+C8*0.478)</f>
        <v>0</v>
      </c>
      <c r="D9" s="46">
        <f t="shared" ref="D9:I9" si="0">SUM(D6*0.346+D7*0.158+D8*0.478)</f>
        <v>0</v>
      </c>
      <c r="E9" s="46">
        <f>SUM(E6*0.567+E7*0.158+E8*0.525)</f>
        <v>0</v>
      </c>
      <c r="F9" s="46">
        <f>SUM(F6*0.346+F7*0.158+F8*0.578)</f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  <c r="J9" s="46">
        <f>SUM(J6*0.252+J7*0.115+J8*0.398)</f>
        <v>0</v>
      </c>
      <c r="K9" s="46"/>
      <c r="L9" s="42">
        <f>SUM(C9:J9)</f>
        <v>0</v>
      </c>
    </row>
    <row r="10" spans="1:12">
      <c r="A10" s="179" t="s">
        <v>70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1:12">
      <c r="A11" s="169" t="s">
        <v>66</v>
      </c>
      <c r="B11" s="169"/>
      <c r="C11" s="45">
        <f>')130)'!S47</f>
        <v>0</v>
      </c>
      <c r="D11" s="45">
        <f>'АЦ-40(130) г.н.'!S58</f>
        <v>0</v>
      </c>
      <c r="E11" s="45">
        <f>УРАЛ!S41</f>
        <v>0</v>
      </c>
      <c r="F11" s="45">
        <f>'АЛ-30'!S43</f>
        <v>0</v>
      </c>
      <c r="G11" s="45">
        <f>[1]Х889АХ!S41</f>
        <v>0</v>
      </c>
      <c r="H11" s="45">
        <f>[1]Х889АХ!T41</f>
        <v>0</v>
      </c>
      <c r="I11" s="45">
        <f>'[1]275'!S40</f>
        <v>0</v>
      </c>
      <c r="J11" s="45">
        <f>'645'!S43</f>
        <v>0</v>
      </c>
      <c r="K11" s="45"/>
      <c r="L11" s="42">
        <f>SUM(C11:J11)</f>
        <v>0</v>
      </c>
    </row>
    <row r="12" spans="1:12">
      <c r="A12" s="169" t="s">
        <v>67</v>
      </c>
      <c r="B12" s="169"/>
      <c r="C12" s="45">
        <f>')130)'!T47</f>
        <v>0</v>
      </c>
      <c r="D12" s="45">
        <f>'АЦ-40(130) г.н.'!T58</f>
        <v>0</v>
      </c>
      <c r="E12" s="45">
        <f>УРАЛ!T41</f>
        <v>0</v>
      </c>
      <c r="F12" s="45">
        <f>'АЛ-30'!T43</f>
        <v>0</v>
      </c>
      <c r="G12" s="45">
        <f>[1]Х889АХ!T41</f>
        <v>0</v>
      </c>
      <c r="H12" s="45">
        <f>[1]Х889АХ!U41</f>
        <v>0</v>
      </c>
      <c r="I12" s="45">
        <f>'[1]275'!T40</f>
        <v>0</v>
      </c>
      <c r="J12" s="45">
        <f>'645'!T43</f>
        <v>0</v>
      </c>
      <c r="K12" s="45"/>
      <c r="L12" s="42">
        <f>SUM(C12:J12)</f>
        <v>0</v>
      </c>
    </row>
    <row r="13" spans="1:12">
      <c r="A13" s="169" t="s">
        <v>68</v>
      </c>
      <c r="B13" s="169"/>
      <c r="C13" s="45">
        <f>')130)'!R47</f>
        <v>0</v>
      </c>
      <c r="D13" s="45">
        <f>'АЦ-40(130) г.н.'!R58</f>
        <v>0</v>
      </c>
      <c r="E13" s="45">
        <f>УРАЛ!R41</f>
        <v>0</v>
      </c>
      <c r="F13" s="45">
        <f>'АЛ-30'!R43</f>
        <v>0</v>
      </c>
      <c r="G13" s="45">
        <f>[1]Х889АХ!R41</f>
        <v>0</v>
      </c>
      <c r="H13" s="45">
        <f>[1]Х889АХ!S41</f>
        <v>0</v>
      </c>
      <c r="I13" s="45">
        <f>'[1]275'!R40</f>
        <v>0</v>
      </c>
      <c r="J13" s="45">
        <f>'645'!R43</f>
        <v>0</v>
      </c>
      <c r="K13" s="45"/>
      <c r="L13" s="42">
        <f>SUM(C13:J13)</f>
        <v>0</v>
      </c>
    </row>
    <row r="14" spans="1:12">
      <c r="A14" s="169" t="s">
        <v>69</v>
      </c>
      <c r="B14" s="169"/>
      <c r="C14" s="46">
        <f>SUM(C11*0.346+C12*0.158+C13*0.478)</f>
        <v>0</v>
      </c>
      <c r="D14" s="46">
        <f>SUM(D11*0.346+D12*0.158+D13*0.478)</f>
        <v>0</v>
      </c>
      <c r="E14" s="46">
        <f>SUM(E11*0.567+E12*0.158+E13*0.525)</f>
        <v>0</v>
      </c>
      <c r="F14" s="46">
        <f>SUM(F11*0.346+F12*0.158+F13*0.578)</f>
        <v>0</v>
      </c>
      <c r="G14" s="46">
        <f t="shared" ref="G14:I14" si="1">SUM(G11:G13)</f>
        <v>0</v>
      </c>
      <c r="H14" s="46">
        <f t="shared" si="1"/>
        <v>0</v>
      </c>
      <c r="I14" s="46">
        <f t="shared" si="1"/>
        <v>0</v>
      </c>
      <c r="J14" s="46">
        <f>SUM(J11*0.252+J12*0.115+J13*0.398)</f>
        <v>0</v>
      </c>
      <c r="K14" s="46"/>
      <c r="L14" s="42">
        <f>SUM(C14:J14)</f>
        <v>0</v>
      </c>
    </row>
    <row r="15" spans="1:12">
      <c r="A15" s="179" t="s">
        <v>71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/>
    </row>
    <row r="16" spans="1:12">
      <c r="A16" s="169" t="s">
        <v>66</v>
      </c>
      <c r="B16" s="169"/>
      <c r="C16" s="45">
        <f>')130)'!Z47</f>
        <v>0</v>
      </c>
      <c r="D16" s="45">
        <f>'АЦ-40(130) г.н.'!Z57</f>
        <v>0</v>
      </c>
      <c r="E16" s="45">
        <f>УРАЛ!Z41</f>
        <v>0</v>
      </c>
      <c r="F16" s="45">
        <f>'АЛ-30'!AA43</f>
        <v>0</v>
      </c>
      <c r="G16" s="45">
        <f>[1]Х889АХ!Z41</f>
        <v>0</v>
      </c>
      <c r="H16" s="45">
        <f>[1]Х889АХ!AA41</f>
        <v>0</v>
      </c>
      <c r="I16" s="45">
        <f>'[1]275'!Z40</f>
        <v>0</v>
      </c>
      <c r="J16" s="45">
        <f>'645'!Z43</f>
        <v>0</v>
      </c>
      <c r="K16" s="45"/>
      <c r="L16" s="42">
        <f>SUM(C16:J16)</f>
        <v>0</v>
      </c>
    </row>
    <row r="17" spans="1:12">
      <c r="A17" s="169" t="s">
        <v>67</v>
      </c>
      <c r="B17" s="169"/>
      <c r="C17" s="45">
        <f>')130)'!AA47</f>
        <v>0</v>
      </c>
      <c r="D17" s="45">
        <f>'АЦ-40(130) г.н.'!AA57</f>
        <v>0</v>
      </c>
      <c r="E17" s="45">
        <f>УРАЛ!AA41</f>
        <v>0</v>
      </c>
      <c r="F17" s="45">
        <f>'АЛ-30'!AB43</f>
        <v>0</v>
      </c>
      <c r="G17" s="45">
        <f>[1]Х889АХ!AA41</f>
        <v>0</v>
      </c>
      <c r="H17" s="45">
        <f>[1]Х889АХ!AB41</f>
        <v>0</v>
      </c>
      <c r="I17" s="45">
        <f>'[1]275'!AA40</f>
        <v>0</v>
      </c>
      <c r="J17" s="45">
        <f>'645'!AA43</f>
        <v>0</v>
      </c>
      <c r="K17" s="45"/>
      <c r="L17" s="42">
        <f>SUM(C17:J17)</f>
        <v>0</v>
      </c>
    </row>
    <row r="18" spans="1:12">
      <c r="A18" s="169" t="s">
        <v>68</v>
      </c>
      <c r="B18" s="169"/>
      <c r="C18" s="45">
        <f>')130)'!Y47</f>
        <v>0</v>
      </c>
      <c r="D18" s="45">
        <f>'АЦ-40(130) г.н.'!Y57</f>
        <v>0</v>
      </c>
      <c r="E18" s="45">
        <f>УРАЛ!Y41</f>
        <v>0</v>
      </c>
      <c r="F18" s="45">
        <f>'АЛ-30'!Z43</f>
        <v>0</v>
      </c>
      <c r="G18" s="45">
        <f>[1]Х889АХ!Y41</f>
        <v>0</v>
      </c>
      <c r="H18" s="45">
        <f>[1]Х889АХ!Z41</f>
        <v>0</v>
      </c>
      <c r="I18" s="45">
        <f>'[1]275'!Y40</f>
        <v>0</v>
      </c>
      <c r="J18" s="45">
        <f>'645'!Y43</f>
        <v>0</v>
      </c>
      <c r="K18" s="45"/>
      <c r="L18" s="42">
        <f>SUM(C18:J18)</f>
        <v>0</v>
      </c>
    </row>
    <row r="19" spans="1:12">
      <c r="A19" s="169" t="s">
        <v>69</v>
      </c>
      <c r="B19" s="169"/>
      <c r="C19" s="46">
        <f>SUM(C16*0.346+C17*0.158+C18*0.478)</f>
        <v>0</v>
      </c>
      <c r="D19" s="46">
        <f>SUM(D16*0.346+D17*0.158+D18*0.478)</f>
        <v>0</v>
      </c>
      <c r="E19" s="46">
        <f>SUM(E16*0.567+E17*0.158+E18*0.525)</f>
        <v>0</v>
      </c>
      <c r="F19" s="46">
        <f>SUM(F16*0.346+F17*0.158+F18*0.578)</f>
        <v>0</v>
      </c>
      <c r="G19" s="46">
        <f t="shared" ref="G19:I19" si="2">SUM(G16:G18)</f>
        <v>0</v>
      </c>
      <c r="H19" s="46">
        <f t="shared" si="2"/>
        <v>0</v>
      </c>
      <c r="I19" s="46">
        <f t="shared" si="2"/>
        <v>0</v>
      </c>
      <c r="J19" s="46">
        <f>SUM(J16*0.252+J17*0.115+J18*0.398)</f>
        <v>0</v>
      </c>
      <c r="K19" s="46"/>
      <c r="L19" s="42">
        <f>SUM(C19:J19)</f>
        <v>0</v>
      </c>
    </row>
    <row r="20" spans="1:12">
      <c r="A20" s="179" t="s">
        <v>37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1"/>
    </row>
    <row r="21" spans="1:12">
      <c r="A21" s="169" t="s">
        <v>66</v>
      </c>
      <c r="B21" s="169"/>
      <c r="C21" s="45"/>
      <c r="D21" s="45"/>
      <c r="E21" s="45"/>
      <c r="F21" s="45">
        <f>'АЛ-30'!U43</f>
        <v>0</v>
      </c>
      <c r="G21" s="45"/>
      <c r="H21" s="45"/>
      <c r="I21" s="45"/>
      <c r="J21" s="45"/>
      <c r="K21" s="45"/>
      <c r="L21" s="42">
        <f>SUM(C21:J21)</f>
        <v>0</v>
      </c>
    </row>
    <row r="22" spans="1:12">
      <c r="A22" s="169" t="s">
        <v>67</v>
      </c>
      <c r="B22" s="169"/>
      <c r="C22" s="45">
        <f>')130)'!U47</f>
        <v>0</v>
      </c>
      <c r="D22" s="45">
        <f>'АЦ-40(130) г.н.'!U58</f>
        <v>0</v>
      </c>
      <c r="E22" s="45">
        <f>УРАЛ!U41</f>
        <v>0</v>
      </c>
      <c r="F22" s="45">
        <f>'АЛ-30'!V43</f>
        <v>0</v>
      </c>
      <c r="G22" s="45">
        <f>[1]Х889АХ!U41</f>
        <v>0</v>
      </c>
      <c r="H22" s="45">
        <f>[1]Х889АХ!V41</f>
        <v>0</v>
      </c>
      <c r="I22" s="45">
        <f>'[1]275'!U40</f>
        <v>0</v>
      </c>
      <c r="J22" s="45">
        <f>'645'!U43</f>
        <v>0</v>
      </c>
      <c r="K22" s="45"/>
      <c r="L22" s="42">
        <f>SUM(C22:J22)</f>
        <v>0</v>
      </c>
    </row>
    <row r="23" spans="1:12">
      <c r="A23" s="169" t="s">
        <v>68</v>
      </c>
      <c r="B23" s="169"/>
      <c r="C23" s="45"/>
      <c r="D23" s="45"/>
      <c r="E23" s="45"/>
      <c r="F23" s="45"/>
      <c r="G23" s="45"/>
      <c r="H23" s="45"/>
      <c r="I23" s="45"/>
      <c r="J23" s="45"/>
      <c r="K23" s="45"/>
      <c r="L23" s="42">
        <f>SUM(C23:J23)</f>
        <v>0</v>
      </c>
    </row>
    <row r="24" spans="1:12">
      <c r="A24" s="169" t="s">
        <v>69</v>
      </c>
      <c r="B24" s="169"/>
      <c r="C24" s="46">
        <f>SUM(C21*0.346+C22*0.158+C23*0.478)</f>
        <v>0</v>
      </c>
      <c r="D24" s="46">
        <f>SUM(D21*0.346+D22*0.158+D23*0.478)</f>
        <v>0</v>
      </c>
      <c r="E24" s="46">
        <f>SUM(E21*0.567+E22*0.158+E23*0.525)</f>
        <v>0</v>
      </c>
      <c r="F24" s="46">
        <f>SUM(F21*0.346+F22*0.158+F23*0.578)</f>
        <v>0</v>
      </c>
      <c r="G24" s="46">
        <f t="shared" ref="G24:I24" si="3">G22</f>
        <v>0</v>
      </c>
      <c r="H24" s="46">
        <f t="shared" si="3"/>
        <v>0</v>
      </c>
      <c r="I24" s="46">
        <f t="shared" si="3"/>
        <v>0</v>
      </c>
      <c r="J24" s="46">
        <f>SUM(J21*0.252+J22*0.115+J23*0.398)</f>
        <v>0</v>
      </c>
      <c r="K24" s="46"/>
      <c r="L24" s="42">
        <f>SUM(C24:J24)</f>
        <v>0</v>
      </c>
    </row>
    <row r="25" spans="1:12">
      <c r="A25" s="179" t="s">
        <v>72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1:12">
      <c r="A26" s="169" t="s">
        <v>66</v>
      </c>
      <c r="B26" s="169"/>
      <c r="C26" s="45">
        <f>')130)'!J47</f>
        <v>0</v>
      </c>
      <c r="D26" s="45">
        <f>'АЦ-40(130) г.н.'!J58</f>
        <v>0</v>
      </c>
      <c r="E26" s="45">
        <f>УРАЛ!J41</f>
        <v>0</v>
      </c>
      <c r="F26" s="45">
        <f>'АЛ-30'!J43</f>
        <v>0</v>
      </c>
      <c r="G26" s="45">
        <f>[1]Х889АХ!J41</f>
        <v>0</v>
      </c>
      <c r="H26" s="45">
        <f>'[2]11-80'!G43</f>
        <v>0</v>
      </c>
      <c r="I26" s="45">
        <f>'[1]275'!J40</f>
        <v>0</v>
      </c>
      <c r="J26" s="45">
        <f>'645'!J43</f>
        <v>0</v>
      </c>
      <c r="K26" s="45"/>
      <c r="L26" s="42">
        <f>SUM(C26:J26)</f>
        <v>0</v>
      </c>
    </row>
    <row r="27" spans="1:12">
      <c r="A27" s="169" t="s">
        <v>67</v>
      </c>
      <c r="B27" s="169"/>
      <c r="C27" s="45">
        <f>')130)'!K47</f>
        <v>0</v>
      </c>
      <c r="D27" s="45">
        <f>'АЦ-40(130) г.н.'!K58</f>
        <v>0</v>
      </c>
      <c r="E27" s="45">
        <f>УРАЛ!K41</f>
        <v>0</v>
      </c>
      <c r="F27" s="45">
        <f>'АЛ-30'!K43</f>
        <v>0</v>
      </c>
      <c r="G27" s="45">
        <f>[1]Х889АХ!K41</f>
        <v>0</v>
      </c>
      <c r="H27" s="45">
        <f>'[2]11-80'!H43</f>
        <v>0</v>
      </c>
      <c r="I27" s="45">
        <f>'[1]275'!K40</f>
        <v>0</v>
      </c>
      <c r="J27" s="45">
        <f>'645'!K43</f>
        <v>0</v>
      </c>
      <c r="K27" s="45"/>
      <c r="L27" s="42">
        <f>SUM(C27:J27)</f>
        <v>0</v>
      </c>
    </row>
    <row r="28" spans="1:12">
      <c r="A28" s="169" t="s">
        <v>68</v>
      </c>
      <c r="B28" s="169"/>
      <c r="C28" s="45">
        <f>')130)'!I47</f>
        <v>0</v>
      </c>
      <c r="D28" s="45">
        <f>'АЦ-40(130) г.н.'!I58</f>
        <v>0</v>
      </c>
      <c r="E28" s="45">
        <f>УРАЛ!I41</f>
        <v>0</v>
      </c>
      <c r="F28" s="45">
        <f>'АЛ-30'!I43</f>
        <v>0</v>
      </c>
      <c r="G28" s="45">
        <f>[1]Х889АХ!I41</f>
        <v>0</v>
      </c>
      <c r="H28" s="45">
        <f>'[2]11-80'!F43</f>
        <v>0</v>
      </c>
      <c r="I28" s="45">
        <f>'[1]275'!I40</f>
        <v>0</v>
      </c>
      <c r="J28" s="45">
        <f>'645'!I43</f>
        <v>0</v>
      </c>
      <c r="K28" s="45"/>
      <c r="L28" s="42">
        <f>SUM(C28:J28)</f>
        <v>0</v>
      </c>
    </row>
    <row r="29" spans="1:12">
      <c r="A29" s="169" t="s">
        <v>69</v>
      </c>
      <c r="B29" s="169"/>
      <c r="C29" s="46">
        <f>SUM(C26*0.346+C27*0.158+C28*0.478)</f>
        <v>0</v>
      </c>
      <c r="D29" s="46">
        <f>SUM(D26*0.346+D27*0.158+D28*0.478)</f>
        <v>0</v>
      </c>
      <c r="E29" s="46">
        <f>SUM(E26*0.567+E27*0.158+E28*0.525)</f>
        <v>0</v>
      </c>
      <c r="F29" s="46">
        <f>SUM(F26*0.346+F27*0.158+F28*0.578)</f>
        <v>0</v>
      </c>
      <c r="G29" s="46">
        <f t="shared" ref="G29:I29" si="4">SUM(G26:G28)</f>
        <v>0</v>
      </c>
      <c r="H29" s="46">
        <f t="shared" si="4"/>
        <v>0</v>
      </c>
      <c r="I29" s="46">
        <f t="shared" si="4"/>
        <v>0</v>
      </c>
      <c r="J29" s="46">
        <f>SUM(J26*0.252+J27*0.115+J28*0.398)</f>
        <v>0</v>
      </c>
      <c r="K29" s="46"/>
      <c r="L29" s="42">
        <f>SUM(C29:J29)</f>
        <v>0</v>
      </c>
    </row>
    <row r="30" spans="1:12">
      <c r="A30" s="179" t="s">
        <v>35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1"/>
    </row>
    <row r="31" spans="1:12">
      <c r="A31" s="169" t="s">
        <v>66</v>
      </c>
      <c r="B31" s="169"/>
      <c r="C31" s="45">
        <f>')130)'!P47</f>
        <v>0</v>
      </c>
      <c r="D31" s="45">
        <f>'АЦ-40(130) г.н.'!P58</f>
        <v>0</v>
      </c>
      <c r="E31" s="45">
        <f>УРАЛ!P41</f>
        <v>0</v>
      </c>
      <c r="F31" s="45">
        <f>'АЛ-30'!P43</f>
        <v>0</v>
      </c>
      <c r="G31" s="45">
        <f>[1]Х889АХ!P41</f>
        <v>0</v>
      </c>
      <c r="H31" s="45">
        <f>'[2]11-80'!M43</f>
        <v>0</v>
      </c>
      <c r="I31" s="45">
        <f>'[1]275'!P40</f>
        <v>0</v>
      </c>
      <c r="J31" s="45">
        <f>'645'!P43</f>
        <v>0</v>
      </c>
      <c r="K31" s="45"/>
      <c r="L31" s="42">
        <f>SUM(C31:J31)</f>
        <v>0</v>
      </c>
    </row>
    <row r="32" spans="1:12">
      <c r="A32" s="169" t="s">
        <v>67</v>
      </c>
      <c r="B32" s="169"/>
      <c r="C32" s="45">
        <f>')130)'!Q47</f>
        <v>0</v>
      </c>
      <c r="D32" s="45">
        <f>'АЦ-40(130) г.н.'!Q58</f>
        <v>0</v>
      </c>
      <c r="E32" s="45">
        <f>УРАЛ!Q41</f>
        <v>0</v>
      </c>
      <c r="F32" s="45">
        <f>'АЛ-30'!Q43</f>
        <v>0</v>
      </c>
      <c r="G32" s="45">
        <f>[1]Х889АХ!Q41</f>
        <v>0</v>
      </c>
      <c r="H32" s="45">
        <f>'[2]11-80'!N43</f>
        <v>0</v>
      </c>
      <c r="I32" s="45">
        <f>'[1]275'!Q40</f>
        <v>0</v>
      </c>
      <c r="J32" s="45">
        <f>'645'!Q43</f>
        <v>0</v>
      </c>
      <c r="K32" s="45"/>
      <c r="L32" s="42">
        <f>SUM(C32:J32)</f>
        <v>0</v>
      </c>
    </row>
    <row r="33" spans="1:12">
      <c r="A33" s="169" t="s">
        <v>68</v>
      </c>
      <c r="B33" s="169"/>
      <c r="C33" s="45">
        <f>')130)'!O47</f>
        <v>0</v>
      </c>
      <c r="D33" s="45">
        <f>'АЦ-40(130) г.н.'!O58</f>
        <v>0</v>
      </c>
      <c r="E33" s="45">
        <f>УРАЛ!O41</f>
        <v>0</v>
      </c>
      <c r="F33" s="45">
        <f>'АЛ-30'!O43</f>
        <v>0</v>
      </c>
      <c r="G33" s="45">
        <f>[1]Х889АХ!O41</f>
        <v>0</v>
      </c>
      <c r="H33" s="45">
        <f>'[2]11-80'!L43</f>
        <v>0</v>
      </c>
      <c r="I33" s="45">
        <f>'[1]275'!O40</f>
        <v>0</v>
      </c>
      <c r="J33" s="45">
        <f>'645'!O43</f>
        <v>0</v>
      </c>
      <c r="K33" s="45"/>
      <c r="L33" s="42">
        <f>SUM(C33:J33)</f>
        <v>0</v>
      </c>
    </row>
    <row r="34" spans="1:12">
      <c r="A34" s="169" t="s">
        <v>69</v>
      </c>
      <c r="B34" s="169"/>
      <c r="C34" s="46">
        <f>SUM(C31*0.346+C32*0.158+C33*0.478)</f>
        <v>0</v>
      </c>
      <c r="D34" s="46">
        <f>SUM(D31*0.346+D32*0.158+D33*0.478)</f>
        <v>0</v>
      </c>
      <c r="E34" s="46">
        <f>SUM(E31*0.567+E32*0.158+E33*0.525)</f>
        <v>0</v>
      </c>
      <c r="F34" s="46">
        <f>SUM(F31*0.346+F32*0.158+F33*0.578)</f>
        <v>0</v>
      </c>
      <c r="G34" s="46">
        <f t="shared" ref="G34:I34" si="5">SUM(G31:G33)</f>
        <v>0</v>
      </c>
      <c r="H34" s="46">
        <f t="shared" si="5"/>
        <v>0</v>
      </c>
      <c r="I34" s="46">
        <f t="shared" si="5"/>
        <v>0</v>
      </c>
      <c r="J34" s="46">
        <f>SUM(J31*0.252+J32*0.115+J33*0.398)</f>
        <v>0</v>
      </c>
      <c r="K34" s="46"/>
      <c r="L34" s="42">
        <f>SUM(C34:J34)</f>
        <v>0</v>
      </c>
    </row>
    <row r="35" spans="1:12">
      <c r="A35" s="179" t="s">
        <v>34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1"/>
    </row>
    <row r="36" spans="1:12">
      <c r="A36" s="169" t="s">
        <v>66</v>
      </c>
      <c r="B36" s="169"/>
      <c r="C36" s="45">
        <f>')130)'!M47</f>
        <v>0</v>
      </c>
      <c r="D36" s="45">
        <f>'АЦ-40(130) г.н.'!M58</f>
        <v>0</v>
      </c>
      <c r="E36" s="45">
        <f>УРАЛ!M41</f>
        <v>0</v>
      </c>
      <c r="F36" s="45">
        <f>'АЛ-30'!M43</f>
        <v>0</v>
      </c>
      <c r="G36" s="45">
        <f>[1]Х889АХ!M41</f>
        <v>0</v>
      </c>
      <c r="H36" s="45">
        <f>'[2]11-80'!J43</f>
        <v>0</v>
      </c>
      <c r="I36" s="45">
        <f>'[1]275'!M40</f>
        <v>0</v>
      </c>
      <c r="J36" s="45">
        <f>'645'!M43</f>
        <v>0</v>
      </c>
      <c r="K36" s="45"/>
      <c r="L36" s="42">
        <f>SUM(C36:J36)</f>
        <v>0</v>
      </c>
    </row>
    <row r="37" spans="1:12">
      <c r="A37" s="169" t="s">
        <v>67</v>
      </c>
      <c r="B37" s="169"/>
      <c r="C37" s="45">
        <f>')130)'!N47</f>
        <v>0</v>
      </c>
      <c r="D37" s="45">
        <f>'АЦ-40(130) г.н.'!N58</f>
        <v>0</v>
      </c>
      <c r="E37" s="45">
        <f>УРАЛ!N41</f>
        <v>0</v>
      </c>
      <c r="F37" s="45">
        <f>'АЛ-30'!N43</f>
        <v>0</v>
      </c>
      <c r="G37" s="45">
        <f>[1]Х889АХ!N41</f>
        <v>0</v>
      </c>
      <c r="H37" s="45">
        <f>'[2]11-80'!K43</f>
        <v>0</v>
      </c>
      <c r="I37" s="45">
        <f>'[1]275'!N40</f>
        <v>0</v>
      </c>
      <c r="J37" s="45">
        <f>'645'!N43</f>
        <v>0</v>
      </c>
      <c r="K37" s="45"/>
      <c r="L37" s="42">
        <f>SUM(C37:J37)</f>
        <v>0</v>
      </c>
    </row>
    <row r="38" spans="1:12">
      <c r="A38" s="169" t="s">
        <v>68</v>
      </c>
      <c r="B38" s="169"/>
      <c r="C38" s="45">
        <f>')130)'!L47</f>
        <v>0</v>
      </c>
      <c r="D38" s="45">
        <f>'АЦ-40(130) г.н.'!L58</f>
        <v>0</v>
      </c>
      <c r="E38" s="45">
        <f>УРАЛ!L41</f>
        <v>0</v>
      </c>
      <c r="F38" s="45">
        <f>'АЛ-30'!L43</f>
        <v>0</v>
      </c>
      <c r="G38" s="45">
        <f>[1]Х889АХ!L41</f>
        <v>0</v>
      </c>
      <c r="H38" s="45">
        <f>'[2]11-80'!I43</f>
        <v>0</v>
      </c>
      <c r="I38" s="45">
        <f>'[1]275'!L40</f>
        <v>0</v>
      </c>
      <c r="J38" s="45">
        <f>'645'!L43</f>
        <v>0</v>
      </c>
      <c r="K38" s="45"/>
      <c r="L38" s="42">
        <f>SUM(C38:J38)</f>
        <v>0</v>
      </c>
    </row>
    <row r="39" spans="1:12">
      <c r="A39" s="169" t="s">
        <v>69</v>
      </c>
      <c r="B39" s="169"/>
      <c r="C39" s="46">
        <f>SUM(C36*0.346+C37*0.158+C38*0.478)</f>
        <v>0</v>
      </c>
      <c r="D39" s="46">
        <f>SUM(D36*0.346+D37*0.158+D38*0.478)</f>
        <v>0</v>
      </c>
      <c r="E39" s="46">
        <f>SUM(E36*0.567+E37*0.158+E38*0.525)</f>
        <v>0</v>
      </c>
      <c r="F39" s="46">
        <f>SUM(F36*0.346+F37*0.158+F38*0.578)</f>
        <v>0</v>
      </c>
      <c r="G39" s="46">
        <f t="shared" ref="G39:I39" si="6">SUM(G36:G38)</f>
        <v>0</v>
      </c>
      <c r="H39" s="46">
        <f t="shared" si="6"/>
        <v>0</v>
      </c>
      <c r="I39" s="46">
        <f t="shared" si="6"/>
        <v>0</v>
      </c>
      <c r="J39" s="46">
        <f>SUM(J36*0.252+J37*0.115+J38*0.398)</f>
        <v>0</v>
      </c>
      <c r="K39" s="46"/>
      <c r="L39" s="42">
        <f>SUM(C39:J39)</f>
        <v>0</v>
      </c>
    </row>
    <row r="40" spans="1:12">
      <c r="A40" s="179" t="s">
        <v>73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1"/>
    </row>
    <row r="41" spans="1:12">
      <c r="A41" s="169" t="s">
        <v>66</v>
      </c>
      <c r="B41" s="169"/>
      <c r="C41" s="45">
        <f>')130)'!W47</f>
        <v>0</v>
      </c>
      <c r="D41" s="45">
        <f>'АЦ-40(130) г.н.'!W58</f>
        <v>0</v>
      </c>
      <c r="E41" s="45">
        <f>УРАЛ!W41</f>
        <v>0</v>
      </c>
      <c r="F41" s="45">
        <f>'АЛ-30'!X43</f>
        <v>0</v>
      </c>
      <c r="G41" s="45">
        <f>[1]Х889АХ!W41</f>
        <v>0</v>
      </c>
      <c r="H41" s="45">
        <f>'[2]11-80'!T43</f>
        <v>0</v>
      </c>
      <c r="I41" s="45">
        <f>'[1]275'!W40</f>
        <v>0</v>
      </c>
      <c r="J41" s="45">
        <f>'645'!W43</f>
        <v>0</v>
      </c>
      <c r="K41" s="45"/>
      <c r="L41" s="42">
        <f>SUM(C41:J41)</f>
        <v>0</v>
      </c>
    </row>
    <row r="42" spans="1:12">
      <c r="A42" s="169" t="s">
        <v>67</v>
      </c>
      <c r="B42" s="169"/>
      <c r="C42" s="45">
        <f>')130)'!X47</f>
        <v>0</v>
      </c>
      <c r="D42" s="45">
        <f>'АЦ-40(130) г.н.'!X58</f>
        <v>0</v>
      </c>
      <c r="E42" s="45">
        <f>УРАЛ!X41</f>
        <v>0</v>
      </c>
      <c r="F42" s="45">
        <f>'АЛ-30'!Y43</f>
        <v>0</v>
      </c>
      <c r="G42" s="45">
        <f>[1]Х889АХ!X41</f>
        <v>0</v>
      </c>
      <c r="H42" s="45">
        <f>'[2]11-80'!U43</f>
        <v>0</v>
      </c>
      <c r="I42" s="45">
        <f>'[1]275'!X40</f>
        <v>0</v>
      </c>
      <c r="J42" s="45">
        <f>'645'!X43</f>
        <v>0</v>
      </c>
      <c r="K42" s="45"/>
      <c r="L42" s="42">
        <f>SUM(C42:J42)</f>
        <v>0</v>
      </c>
    </row>
    <row r="43" spans="1:12">
      <c r="A43" s="169" t="s">
        <v>68</v>
      </c>
      <c r="B43" s="169"/>
      <c r="C43" s="45">
        <f>')130)'!V47</f>
        <v>0</v>
      </c>
      <c r="D43" s="45">
        <f>'АЦ-40(130) г.н.'!V58</f>
        <v>0</v>
      </c>
      <c r="E43" s="45">
        <f>УРАЛ!V41</f>
        <v>0</v>
      </c>
      <c r="F43" s="45">
        <f>'АЛ-30'!W43</f>
        <v>0</v>
      </c>
      <c r="G43" s="45">
        <f>[1]Х889АХ!V41</f>
        <v>0</v>
      </c>
      <c r="H43" s="45">
        <f>'[2]11-80'!S43</f>
        <v>0</v>
      </c>
      <c r="I43" s="45">
        <f>'[1]275'!V40</f>
        <v>0</v>
      </c>
      <c r="J43" s="45">
        <f>'645'!V43</f>
        <v>0</v>
      </c>
      <c r="K43" s="45"/>
      <c r="L43" s="42">
        <f>SUM(C43:J43)</f>
        <v>0</v>
      </c>
    </row>
    <row r="44" spans="1:12">
      <c r="A44" s="169" t="s">
        <v>69</v>
      </c>
      <c r="B44" s="169"/>
      <c r="C44" s="46">
        <f>SUM(C41*0.346+C42*0.158+C43*0.478)</f>
        <v>0</v>
      </c>
      <c r="D44" s="46">
        <f>SUM(D41*0.346+D42*0.158+D43*0.478)</f>
        <v>0</v>
      </c>
      <c r="E44" s="46">
        <f>SUM(E41*0.567+E42*0.158+E43*0.525)</f>
        <v>0</v>
      </c>
      <c r="F44" s="46">
        <f>SUM(F41*0.346+F42*0.158+F43*0.578)</f>
        <v>0</v>
      </c>
      <c r="G44" s="46">
        <f t="shared" ref="G44:I44" si="7">SUM(G41:G43)</f>
        <v>0</v>
      </c>
      <c r="H44" s="46">
        <f t="shared" si="7"/>
        <v>0</v>
      </c>
      <c r="I44" s="46">
        <f t="shared" si="7"/>
        <v>0</v>
      </c>
      <c r="J44" s="46">
        <f>SUM(J41*0.252+J42*0.115+J43*0.398)</f>
        <v>0</v>
      </c>
      <c r="K44" s="46"/>
      <c r="L44" s="42">
        <f>SUM(C44:J44)</f>
        <v>0</v>
      </c>
    </row>
    <row r="45" spans="1:12" ht="13.8" thickBot="1">
      <c r="A45" s="172"/>
      <c r="B45" s="173"/>
      <c r="C45" s="47"/>
      <c r="D45" s="47"/>
      <c r="E45" s="47"/>
      <c r="F45" s="47"/>
      <c r="G45" s="47"/>
      <c r="H45" s="47"/>
      <c r="I45" s="47"/>
      <c r="J45" s="47"/>
      <c r="K45" s="47"/>
      <c r="L45" s="48"/>
    </row>
    <row r="46" spans="1:12">
      <c r="A46" s="174" t="s">
        <v>74</v>
      </c>
      <c r="B46" s="175"/>
      <c r="C46" s="178">
        <f>')130)'!AB48</f>
        <v>0</v>
      </c>
      <c r="D46" s="178">
        <f>'АЦ-40(130) г.н.'!AB59</f>
        <v>0</v>
      </c>
      <c r="E46" s="178">
        <f>УРАЛ!AB42</f>
        <v>0</v>
      </c>
      <c r="F46" s="178">
        <f>'АЛ-30'!AC44</f>
        <v>0</v>
      </c>
      <c r="G46" s="178">
        <f t="shared" ref="G46:I46" si="8">SUM(G9,G14,G19,G24,G29,G34,G39,G44)</f>
        <v>0</v>
      </c>
      <c r="H46" s="178">
        <f t="shared" si="8"/>
        <v>0</v>
      </c>
      <c r="I46" s="178">
        <f t="shared" si="8"/>
        <v>0</v>
      </c>
      <c r="J46" s="178">
        <f>'645'!AB43</f>
        <v>0</v>
      </c>
      <c r="K46" s="184">
        <f>K48*0.126</f>
        <v>0</v>
      </c>
      <c r="L46" s="182">
        <f>SUM(C46:K47)-J46</f>
        <v>0</v>
      </c>
    </row>
    <row r="47" spans="1:12" ht="13.8" thickBot="1">
      <c r="A47" s="176"/>
      <c r="B47" s="177"/>
      <c r="C47" s="161"/>
      <c r="D47" s="161"/>
      <c r="E47" s="161"/>
      <c r="F47" s="161"/>
      <c r="G47" s="161"/>
      <c r="H47" s="161"/>
      <c r="I47" s="161"/>
      <c r="J47" s="161"/>
      <c r="K47" s="185"/>
      <c r="L47" s="183"/>
    </row>
    <row r="48" spans="1:12" ht="42" customHeight="1">
      <c r="A48" s="165" t="s">
        <v>75</v>
      </c>
      <c r="B48" s="49" t="s">
        <v>76</v>
      </c>
      <c r="C48" s="50">
        <f t="shared" ref="C48:F48" si="9">SUM(C8,C13,C18,C23,C28,C33,C38,C43)</f>
        <v>0</v>
      </c>
      <c r="D48" s="50">
        <f t="shared" si="9"/>
        <v>0</v>
      </c>
      <c r="E48" s="50">
        <f t="shared" si="9"/>
        <v>0</v>
      </c>
      <c r="F48" s="50">
        <f t="shared" si="9"/>
        <v>0</v>
      </c>
      <c r="G48" s="51">
        <f>[1]Х889АХ!I47</f>
        <v>0</v>
      </c>
      <c r="H48" s="51">
        <f>[1]Х889АХ!J47</f>
        <v>0</v>
      </c>
      <c r="I48" s="51">
        <f>SUM(I8,I13,I18,I23,I28,I33,I38,I43)</f>
        <v>0</v>
      </c>
      <c r="J48" s="50">
        <f>SUM(J8,J13,J18,J23,J28,J33,J38,J43)</f>
        <v>0</v>
      </c>
      <c r="K48" s="51"/>
      <c r="L48" s="52">
        <f>SUM(L8,L13,L18,L23,L28,L33,L38,L43)</f>
        <v>0</v>
      </c>
    </row>
    <row r="49" spans="1:13">
      <c r="A49" s="166"/>
      <c r="B49" s="170" t="s">
        <v>77</v>
      </c>
      <c r="C49" s="168">
        <f>SUM(C6,C7,C11,C12,C16,C17,C21,C22,C26,C27,C31,C32,C36,C37,C41,C42)/60</f>
        <v>0</v>
      </c>
      <c r="D49" s="168">
        <f t="shared" ref="D49:L49" si="10">SUM(D6,D7,D11,D12,D16,D17,D21,D22,D26,D27,D31,D32,D36,D37,D41,D42)/60</f>
        <v>0</v>
      </c>
      <c r="E49" s="168">
        <f t="shared" si="10"/>
        <v>0</v>
      </c>
      <c r="F49" s="168">
        <f t="shared" si="10"/>
        <v>0</v>
      </c>
      <c r="G49" s="168">
        <f t="shared" si="10"/>
        <v>0</v>
      </c>
      <c r="H49" s="168">
        <f t="shared" si="10"/>
        <v>0</v>
      </c>
      <c r="I49" s="168">
        <f t="shared" si="10"/>
        <v>0</v>
      </c>
      <c r="J49" s="168">
        <f t="shared" si="10"/>
        <v>0</v>
      </c>
      <c r="K49" s="169">
        <f t="shared" si="10"/>
        <v>0</v>
      </c>
      <c r="L49" s="168">
        <f t="shared" si="10"/>
        <v>0</v>
      </c>
    </row>
    <row r="50" spans="1:13">
      <c r="A50" s="166"/>
      <c r="B50" s="170"/>
      <c r="C50" s="168"/>
      <c r="D50" s="168"/>
      <c r="E50" s="168"/>
      <c r="F50" s="168"/>
      <c r="G50" s="168"/>
      <c r="H50" s="168"/>
      <c r="I50" s="168"/>
      <c r="J50" s="168"/>
      <c r="K50" s="169"/>
      <c r="L50" s="168"/>
      <c r="M50" t="s">
        <v>78</v>
      </c>
    </row>
    <row r="51" spans="1:13" ht="27" customHeight="1">
      <c r="A51" s="166"/>
      <c r="B51" s="170"/>
      <c r="C51" s="168"/>
      <c r="D51" s="168"/>
      <c r="E51" s="168"/>
      <c r="F51" s="168"/>
      <c r="G51" s="168"/>
      <c r="H51" s="168"/>
      <c r="I51" s="168"/>
      <c r="J51" s="168"/>
      <c r="K51" s="169"/>
      <c r="L51" s="168"/>
      <c r="M51" t="s">
        <v>79</v>
      </c>
    </row>
    <row r="52" spans="1:13">
      <c r="A52" s="166"/>
      <c r="B52" s="170" t="s">
        <v>80</v>
      </c>
      <c r="C52" s="160">
        <f>SUM(C6,C7,C11,C12,C16,C17,C21,C22,C26,C27,C31,C32,C36,C37,C41,C42)/60*50+C48</f>
        <v>0</v>
      </c>
      <c r="D52" s="160">
        <f t="shared" ref="D52:L52" si="11">SUM(D6,D7,D11,D12,D16,D17,D21,D22,D26,D27,D31,D32,D36,D37,D41,D42)/60*50+D48</f>
        <v>0</v>
      </c>
      <c r="E52" s="160">
        <f t="shared" si="11"/>
        <v>0</v>
      </c>
      <c r="F52" s="160">
        <f t="shared" si="11"/>
        <v>0</v>
      </c>
      <c r="G52" s="160">
        <f t="shared" si="11"/>
        <v>0</v>
      </c>
      <c r="H52" s="160">
        <f t="shared" si="11"/>
        <v>0</v>
      </c>
      <c r="I52" s="160">
        <f t="shared" si="11"/>
        <v>0</v>
      </c>
      <c r="J52" s="160">
        <f t="shared" si="11"/>
        <v>0</v>
      </c>
      <c r="K52" s="160">
        <f t="shared" si="11"/>
        <v>0</v>
      </c>
      <c r="L52" s="160">
        <f t="shared" si="11"/>
        <v>0</v>
      </c>
    </row>
    <row r="53" spans="1:13">
      <c r="A53" s="166"/>
      <c r="B53" s="170"/>
      <c r="C53" s="160"/>
      <c r="D53" s="160"/>
      <c r="E53" s="160"/>
      <c r="F53" s="160"/>
      <c r="G53" s="160"/>
      <c r="H53" s="160"/>
      <c r="I53" s="160"/>
      <c r="J53" s="160"/>
      <c r="K53" s="160"/>
      <c r="L53" s="160"/>
    </row>
    <row r="54" spans="1:13" ht="13.8" thickBot="1">
      <c r="A54" s="167"/>
      <c r="B54" s="171"/>
      <c r="C54" s="161"/>
      <c r="D54" s="161"/>
      <c r="E54" s="161"/>
      <c r="F54" s="161"/>
      <c r="G54" s="161"/>
      <c r="H54" s="161"/>
      <c r="I54" s="161"/>
      <c r="J54" s="161"/>
      <c r="K54" s="161"/>
      <c r="L54" s="161"/>
    </row>
    <row r="55" spans="1:13" ht="29.25" customHeight="1" thickBot="1">
      <c r="A55" s="162" t="s">
        <v>81</v>
      </c>
      <c r="B55" s="53" t="s">
        <v>82</v>
      </c>
      <c r="C55" s="54">
        <f>(C46*2.3)/100</f>
        <v>0</v>
      </c>
      <c r="D55" s="54">
        <f t="shared" ref="D55:J55" si="12">(D46*2.3)/100</f>
        <v>0</v>
      </c>
      <c r="E55" s="55">
        <f t="shared" si="12"/>
        <v>0</v>
      </c>
      <c r="F55" s="54">
        <f t="shared" si="12"/>
        <v>0</v>
      </c>
      <c r="G55" s="54">
        <f t="shared" si="12"/>
        <v>0</v>
      </c>
      <c r="H55" s="54">
        <f t="shared" si="12"/>
        <v>0</v>
      </c>
      <c r="I55" s="54">
        <f t="shared" si="12"/>
        <v>0</v>
      </c>
      <c r="J55" s="54">
        <f t="shared" si="12"/>
        <v>0</v>
      </c>
      <c r="K55" s="56">
        <f>(K46*0.6)/100</f>
        <v>0</v>
      </c>
      <c r="L55" s="57">
        <f>SUM(C55:K55)</f>
        <v>0</v>
      </c>
    </row>
    <row r="56" spans="1:13" ht="26.25" customHeight="1" thickBot="1">
      <c r="A56" s="163"/>
      <c r="B56" s="58" t="s">
        <v>83</v>
      </c>
      <c r="C56" s="59">
        <f t="shared" ref="C56:J56" si="13">(C46*0.3)/100</f>
        <v>0</v>
      </c>
      <c r="D56" s="60">
        <f t="shared" si="13"/>
        <v>0</v>
      </c>
      <c r="E56" s="60">
        <f t="shared" si="13"/>
        <v>0</v>
      </c>
      <c r="F56" s="59">
        <v>3</v>
      </c>
      <c r="G56" s="59">
        <f t="shared" si="13"/>
        <v>0</v>
      </c>
      <c r="H56" s="59">
        <f t="shared" si="13"/>
        <v>0</v>
      </c>
      <c r="I56" s="59">
        <f t="shared" si="13"/>
        <v>0</v>
      </c>
      <c r="J56" s="59">
        <f t="shared" si="13"/>
        <v>0</v>
      </c>
      <c r="K56" s="61">
        <f>(K46*0.1)/100</f>
        <v>0</v>
      </c>
      <c r="L56" s="57">
        <f>SUM(C56:K56)</f>
        <v>3</v>
      </c>
    </row>
    <row r="57" spans="1:13" ht="21.75" customHeight="1" thickBot="1">
      <c r="A57" s="164"/>
      <c r="B57" s="62" t="s">
        <v>84</v>
      </c>
      <c r="C57" s="63">
        <f t="shared" ref="C57:F57" si="14">(C46*0.1)/100</f>
        <v>0</v>
      </c>
      <c r="D57" s="63">
        <f t="shared" si="14"/>
        <v>0</v>
      </c>
      <c r="E57" s="63">
        <f t="shared" si="14"/>
        <v>0</v>
      </c>
      <c r="F57" s="63">
        <f t="shared" si="14"/>
        <v>0</v>
      </c>
      <c r="G57" s="63">
        <f>(G46*0.2)/100</f>
        <v>0</v>
      </c>
      <c r="H57" s="63">
        <f>(H46*0.2)/100</f>
        <v>0</v>
      </c>
      <c r="I57" s="63">
        <f>(I46*0.2)/100</f>
        <v>0</v>
      </c>
      <c r="J57" s="63">
        <f>(J46*0.1)/100</f>
        <v>0</v>
      </c>
      <c r="K57" s="64">
        <f>(K46*0.1)/100</f>
        <v>0</v>
      </c>
      <c r="L57" s="65">
        <f>SUM(C57:K57)</f>
        <v>0</v>
      </c>
    </row>
    <row r="59" spans="1:13">
      <c r="A59" s="159" t="s">
        <v>85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</row>
    <row r="60" spans="1:13">
      <c r="A60" s="159" t="s">
        <v>86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</row>
  </sheetData>
  <mergeCells count="81">
    <mergeCell ref="A13:B13"/>
    <mergeCell ref="A1:L1"/>
    <mergeCell ref="A3:B3"/>
    <mergeCell ref="A4:B4"/>
    <mergeCell ref="A5:L5"/>
    <mergeCell ref="A6:B6"/>
    <mergeCell ref="A7:B7"/>
    <mergeCell ref="A8:B8"/>
    <mergeCell ref="A9:B9"/>
    <mergeCell ref="A10:L10"/>
    <mergeCell ref="A11:B11"/>
    <mergeCell ref="A12:B12"/>
    <mergeCell ref="A44:B44"/>
    <mergeCell ref="A25:L25"/>
    <mergeCell ref="A14:B14"/>
    <mergeCell ref="A15:L15"/>
    <mergeCell ref="A16:B16"/>
    <mergeCell ref="A17:B17"/>
    <mergeCell ref="A18:B18"/>
    <mergeCell ref="A19:B19"/>
    <mergeCell ref="A20:L20"/>
    <mergeCell ref="A21:B21"/>
    <mergeCell ref="A22:B22"/>
    <mergeCell ref="A23:B23"/>
    <mergeCell ref="A24:B24"/>
    <mergeCell ref="L46:L47"/>
    <mergeCell ref="J46:J47"/>
    <mergeCell ref="K46:K47"/>
    <mergeCell ref="A37:B37"/>
    <mergeCell ref="A26:B26"/>
    <mergeCell ref="A27:B27"/>
    <mergeCell ref="A28:B28"/>
    <mergeCell ref="A29:B29"/>
    <mergeCell ref="A30:L30"/>
    <mergeCell ref="A31:B31"/>
    <mergeCell ref="A32:B32"/>
    <mergeCell ref="A33:B33"/>
    <mergeCell ref="A34:B34"/>
    <mergeCell ref="A35:L35"/>
    <mergeCell ref="A36:B36"/>
    <mergeCell ref="A43:B43"/>
    <mergeCell ref="A38:B38"/>
    <mergeCell ref="A39:B39"/>
    <mergeCell ref="A40:L40"/>
    <mergeCell ref="A41:B41"/>
    <mergeCell ref="A42:B42"/>
    <mergeCell ref="I49:I51"/>
    <mergeCell ref="B49:B51"/>
    <mergeCell ref="C49:C51"/>
    <mergeCell ref="A45:B45"/>
    <mergeCell ref="A46:B47"/>
    <mergeCell ref="C46:C47"/>
    <mergeCell ref="F46:F47"/>
    <mergeCell ref="G46:G47"/>
    <mergeCell ref="H46:H47"/>
    <mergeCell ref="I46:I47"/>
    <mergeCell ref="E46:E47"/>
    <mergeCell ref="D46:D47"/>
    <mergeCell ref="E52:E54"/>
    <mergeCell ref="F52:F54"/>
    <mergeCell ref="G52:G54"/>
    <mergeCell ref="H52:H54"/>
    <mergeCell ref="F49:F51"/>
    <mergeCell ref="G49:G51"/>
    <mergeCell ref="H49:H51"/>
    <mergeCell ref="A60:L60"/>
    <mergeCell ref="I52:I54"/>
    <mergeCell ref="J52:J54"/>
    <mergeCell ref="K52:K54"/>
    <mergeCell ref="L52:L54"/>
    <mergeCell ref="A55:A57"/>
    <mergeCell ref="A59:L59"/>
    <mergeCell ref="A48:A54"/>
    <mergeCell ref="D49:D51"/>
    <mergeCell ref="E49:E51"/>
    <mergeCell ref="J49:J51"/>
    <mergeCell ref="K49:K51"/>
    <mergeCell ref="L49:L51"/>
    <mergeCell ref="B52:B54"/>
    <mergeCell ref="C52:C54"/>
    <mergeCell ref="D52:D54"/>
  </mergeCells>
  <printOptions horizontalCentered="1" verticalCentered="1"/>
  <pageMargins left="0.35" right="0.26" top="0.35" bottom="0.4" header="0.23622047244094491" footer="0.28000000000000003"/>
  <pageSetup paperSize="9" scale="94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O35"/>
  <sheetViews>
    <sheetView workbookViewId="0">
      <pane xSplit="2" ySplit="2" topLeftCell="C31" activePane="bottomRight" state="frozenSplit"/>
      <selection activeCell="AF46" sqref="AF46"/>
      <selection pane="topRight" activeCell="AF46" sqref="AF46"/>
      <selection pane="bottomLeft" activeCell="AF46" sqref="AF46"/>
      <selection pane="bottomRight" activeCell="E15" sqref="E15"/>
    </sheetView>
  </sheetViews>
  <sheetFormatPr defaultColWidth="9.109375" defaultRowHeight="13.2"/>
  <cols>
    <col min="1" max="1" width="12.33203125" style="68" customWidth="1"/>
    <col min="2" max="2" width="11.109375" style="68" customWidth="1"/>
    <col min="3" max="3" width="9.88671875" style="68" customWidth="1"/>
    <col min="4" max="4" width="9.33203125" style="68" customWidth="1"/>
    <col min="5" max="5" width="10" style="68" customWidth="1"/>
    <col min="6" max="7" width="9.6640625" style="68" customWidth="1"/>
    <col min="8" max="8" width="10" style="68" customWidth="1"/>
    <col min="9" max="9" width="9.109375" style="68" customWidth="1"/>
    <col min="10" max="10" width="9.5546875" style="68" customWidth="1"/>
    <col min="11" max="11" width="9.33203125" style="68" customWidth="1"/>
    <col min="12" max="12" width="9.109375" style="68"/>
    <col min="13" max="13" width="9" style="68" customWidth="1"/>
    <col min="14" max="14" width="9.109375" style="68"/>
    <col min="15" max="15" width="11.5546875" style="68" customWidth="1"/>
    <col min="16" max="16" width="14.6640625" style="68" customWidth="1"/>
    <col min="17" max="16384" width="9.109375" style="68"/>
  </cols>
  <sheetData>
    <row r="1" spans="1:15" ht="23.25" customHeight="1">
      <c r="A1" s="196" t="s">
        <v>155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52.8">
      <c r="A2" s="69" t="s">
        <v>87</v>
      </c>
      <c r="B2" s="69" t="s">
        <v>88</v>
      </c>
      <c r="C2" s="69" t="s">
        <v>89</v>
      </c>
      <c r="D2" s="69" t="s">
        <v>90</v>
      </c>
      <c r="E2" s="69" t="s">
        <v>91</v>
      </c>
      <c r="F2" s="69" t="s">
        <v>92</v>
      </c>
      <c r="G2" s="69" t="s">
        <v>93</v>
      </c>
      <c r="H2" s="70" t="s">
        <v>94</v>
      </c>
      <c r="I2" s="69" t="s">
        <v>81</v>
      </c>
      <c r="J2" s="69" t="s">
        <v>95</v>
      </c>
      <c r="K2" s="69" t="s">
        <v>96</v>
      </c>
      <c r="L2" s="70" t="s">
        <v>97</v>
      </c>
      <c r="M2" s="70" t="s">
        <v>98</v>
      </c>
      <c r="N2" s="70" t="s">
        <v>76</v>
      </c>
      <c r="O2" s="70" t="s">
        <v>99</v>
      </c>
    </row>
    <row r="3" spans="1:15" ht="26.25" hidden="1" customHeight="1">
      <c r="A3" s="69" t="s">
        <v>100</v>
      </c>
      <c r="B3" s="69" t="s">
        <v>101</v>
      </c>
      <c r="C3" s="71">
        <f ca="1">ЯНВАРЬ!$G$3</f>
        <v>102.08800000000002</v>
      </c>
      <c r="D3" s="72">
        <v>270</v>
      </c>
      <c r="E3" s="71">
        <f>'[1]500'!AB41</f>
        <v>0</v>
      </c>
      <c r="F3" s="71">
        <f>'[1]500'!AB41</f>
        <v>0</v>
      </c>
      <c r="G3" s="71">
        <f t="shared" ref="G3:G11" ca="1" si="0">SUM(C3,D3)-E3</f>
        <v>372.08800000000002</v>
      </c>
      <c r="H3" s="70">
        <f>'[1]500'!F40+'[1]500'!I40+'[1]500'!L40+'[1]500'!O40+'[1]500'!R40+'[1]500'!V40+'[1]500'!Y40</f>
        <v>0</v>
      </c>
      <c r="I3" s="71">
        <f>Месяц!D55</f>
        <v>0</v>
      </c>
      <c r="J3" s="72" t="s">
        <v>102</v>
      </c>
      <c r="K3" s="71">
        <f t="shared" ref="K3:K9" si="1">E3</f>
        <v>0</v>
      </c>
      <c r="L3" s="72">
        <f ca="1">ЯНВАРЬ!$M$3</f>
        <v>91087</v>
      </c>
      <c r="M3" s="72">
        <f ca="1">H3+L3</f>
        <v>91087</v>
      </c>
      <c r="N3" s="72"/>
      <c r="O3" s="70"/>
    </row>
    <row r="4" spans="1:15" ht="27.75" customHeight="1">
      <c r="A4" s="69" t="s">
        <v>100</v>
      </c>
      <c r="B4" s="69" t="s">
        <v>57</v>
      </c>
      <c r="C4" s="71">
        <f>[3]ДЕКАБРЬ!$G$4</f>
        <v>14.157999999999856</v>
      </c>
      <c r="D4" s="72">
        <f>')130)'!AF47</f>
        <v>100</v>
      </c>
      <c r="E4" s="71">
        <f>')130)'!AB48</f>
        <v>0</v>
      </c>
      <c r="F4" s="71">
        <f>')130)'!AB48</f>
        <v>0</v>
      </c>
      <c r="G4" s="71">
        <f>')130)'!AH46</f>
        <v>114.15799999999986</v>
      </c>
      <c r="H4" s="73">
        <f>Месяц!C52</f>
        <v>0</v>
      </c>
      <c r="I4" s="71">
        <v>0</v>
      </c>
      <c r="J4" s="72" t="s">
        <v>103</v>
      </c>
      <c r="K4" s="71">
        <f t="shared" si="1"/>
        <v>0</v>
      </c>
      <c r="L4" s="71">
        <f>[3]ДЕКАБРЬ!$M$4</f>
        <v>70098</v>
      </c>
      <c r="M4" s="71">
        <f>')130)'!AC47</f>
        <v>70098</v>
      </c>
      <c r="N4" s="72">
        <f>Месяц!C48</f>
        <v>0</v>
      </c>
      <c r="O4" s="74">
        <f>Месяц!C49</f>
        <v>0</v>
      </c>
    </row>
    <row r="5" spans="1:15" ht="28.5" customHeight="1">
      <c r="A5" s="69" t="s">
        <v>104</v>
      </c>
      <c r="B5" s="69" t="s">
        <v>105</v>
      </c>
      <c r="C5" s="71">
        <f>[3]ДЕКАБРЬ!$G$5</f>
        <v>21.344000000000015</v>
      </c>
      <c r="D5" s="72">
        <f>'АЛ-30'!AG43</f>
        <v>200</v>
      </c>
      <c r="E5" s="71">
        <f>'АЛ-30'!AC44</f>
        <v>0</v>
      </c>
      <c r="F5" s="71">
        <f>'АЛ-30'!AC44</f>
        <v>0</v>
      </c>
      <c r="G5" s="71">
        <f>'АЛ-30'!AF42</f>
        <v>221.34400000000002</v>
      </c>
      <c r="H5" s="73">
        <f>Месяц!F52</f>
        <v>0</v>
      </c>
      <c r="I5" s="71">
        <v>0</v>
      </c>
      <c r="J5" s="72" t="s">
        <v>103</v>
      </c>
      <c r="K5" s="71">
        <f t="shared" si="1"/>
        <v>0</v>
      </c>
      <c r="L5" s="71">
        <f>[3]ДЕКАБРЬ!$M$5</f>
        <v>20874</v>
      </c>
      <c r="M5" s="71">
        <f>'АЛ-30'!AD42</f>
        <v>20874</v>
      </c>
      <c r="N5" s="72">
        <f>Месяц!F48</f>
        <v>0</v>
      </c>
      <c r="O5" s="75">
        <f>Месяц!F49</f>
        <v>0</v>
      </c>
    </row>
    <row r="6" spans="1:15" ht="39" hidden="1" customHeight="1">
      <c r="A6" s="69" t="s">
        <v>106</v>
      </c>
      <c r="B6" s="69" t="s">
        <v>107</v>
      </c>
      <c r="C6" s="71">
        <f>[4]Июль!$G$6</f>
        <v>1</v>
      </c>
      <c r="D6" s="72"/>
      <c r="E6" s="71"/>
      <c r="F6" s="71"/>
      <c r="G6" s="71">
        <f t="shared" si="0"/>
        <v>1</v>
      </c>
      <c r="H6" s="70"/>
      <c r="I6" s="71"/>
      <c r="J6" s="72" t="s">
        <v>102</v>
      </c>
      <c r="K6" s="71">
        <f t="shared" si="1"/>
        <v>0</v>
      </c>
      <c r="L6" s="71">
        <f>')130)'!AC9</f>
        <v>70098</v>
      </c>
      <c r="M6" s="71">
        <f>N6+L6</f>
        <v>70098</v>
      </c>
      <c r="N6" s="72"/>
      <c r="O6" s="70"/>
    </row>
    <row r="7" spans="1:15" ht="27.75" customHeight="1">
      <c r="A7" s="69" t="s">
        <v>108</v>
      </c>
      <c r="B7" s="69" t="s">
        <v>63</v>
      </c>
      <c r="C7" s="71">
        <f>[3]ДЕКАБРЬ!$G$7</f>
        <v>125</v>
      </c>
      <c r="D7" s="72">
        <f>'645'!AF43</f>
        <v>0</v>
      </c>
      <c r="E7" s="71">
        <f>'645'!AB44</f>
        <v>0</v>
      </c>
      <c r="F7" s="71">
        <f>'645'!AB44</f>
        <v>0</v>
      </c>
      <c r="G7" s="71">
        <v>106</v>
      </c>
      <c r="H7" s="73">
        <f>Месяц!J52</f>
        <v>0</v>
      </c>
      <c r="I7" s="71">
        <f>Месяц!J55</f>
        <v>0</v>
      </c>
      <c r="J7" s="72" t="s">
        <v>109</v>
      </c>
      <c r="K7" s="71">
        <f t="shared" si="1"/>
        <v>0</v>
      </c>
      <c r="L7" s="71">
        <f>[3]ДЕКАБРЬ!$M$7</f>
        <v>23951</v>
      </c>
      <c r="M7" s="71">
        <f>'645'!AC42</f>
        <v>23951</v>
      </c>
      <c r="N7" s="72">
        <f>Месяц!J48</f>
        <v>0</v>
      </c>
      <c r="O7" s="74">
        <f>Месяц!J49</f>
        <v>0</v>
      </c>
    </row>
    <row r="8" spans="1:15" ht="27.75" customHeight="1">
      <c r="A8" s="69" t="s">
        <v>110</v>
      </c>
      <c r="B8" s="69" t="s">
        <v>111</v>
      </c>
      <c r="C8" s="71">
        <f>[3]ДЕКАБРЬ!$G$8</f>
        <v>184.76199999999986</v>
      </c>
      <c r="D8" s="72">
        <f>УРАЛ!AF41</f>
        <v>100</v>
      </c>
      <c r="E8" s="71">
        <f>УРАЛ!AB42</f>
        <v>0</v>
      </c>
      <c r="F8" s="71">
        <f>УРАЛ!AB42</f>
        <v>0</v>
      </c>
      <c r="G8" s="71">
        <f>УРАЛ!AE41</f>
        <v>284.76199999999983</v>
      </c>
      <c r="H8" s="73">
        <f>Месяц!E52</f>
        <v>0</v>
      </c>
      <c r="I8" s="71">
        <f>Месяц!E55</f>
        <v>0</v>
      </c>
      <c r="J8" s="72" t="s">
        <v>109</v>
      </c>
      <c r="K8" s="71">
        <f>E8</f>
        <v>0</v>
      </c>
      <c r="L8" s="71">
        <f>[3]ДЕКАБРЬ!$M$8</f>
        <v>23173</v>
      </c>
      <c r="M8" s="71">
        <f>УРАЛ!AC41</f>
        <v>23173</v>
      </c>
      <c r="N8" s="72">
        <f>Месяц!E48</f>
        <v>0</v>
      </c>
      <c r="O8" s="73">
        <f>Месяц!E49</f>
        <v>0</v>
      </c>
    </row>
    <row r="9" spans="1:15" ht="27.75" hidden="1" customHeight="1">
      <c r="A9" s="69" t="s">
        <v>112</v>
      </c>
      <c r="B9" s="69" t="s">
        <v>61</v>
      </c>
      <c r="C9" s="71">
        <f>ЯНВАРЬ!$G$9</f>
        <v>0</v>
      </c>
      <c r="D9" s="72"/>
      <c r="E9" s="71">
        <f>[1]Х889АХ!AB42</f>
        <v>0</v>
      </c>
      <c r="F9" s="71">
        <f>[1]Х889АХ!AB42</f>
        <v>0</v>
      </c>
      <c r="G9" s="71">
        <f>'645'!AE44</f>
        <v>0</v>
      </c>
      <c r="H9" s="72">
        <f>[1]Х889АХ!I47</f>
        <v>0</v>
      </c>
      <c r="I9" s="71"/>
      <c r="J9" s="72" t="s">
        <v>102</v>
      </c>
      <c r="K9" s="71">
        <f t="shared" si="1"/>
        <v>0</v>
      </c>
      <c r="L9" s="72">
        <f>ЯНВАРЬ!$M$9</f>
        <v>0</v>
      </c>
      <c r="M9" s="71">
        <f>УРАЛ!AC42</f>
        <v>0</v>
      </c>
    </row>
    <row r="10" spans="1:15" ht="27.75" customHeight="1">
      <c r="A10" s="69" t="s">
        <v>113</v>
      </c>
      <c r="B10" s="76" t="s">
        <v>58</v>
      </c>
      <c r="C10" s="71">
        <f>[3]ДЕКАБРЬ!$G$10</f>
        <v>35.984000000000044</v>
      </c>
      <c r="D10" s="72">
        <f>'АЦ-40(130) г.н.'!AF58</f>
        <v>180</v>
      </c>
      <c r="E10" s="71">
        <f>'АЦ-40(130) г.н.'!AB59</f>
        <v>0</v>
      </c>
      <c r="F10" s="71">
        <f>E10</f>
        <v>0</v>
      </c>
      <c r="G10" s="71">
        <f>'АЦ-40(130) г.н.'!AE58</f>
        <v>215.98400000000004</v>
      </c>
      <c r="H10" s="73">
        <f>Месяц!D52</f>
        <v>0</v>
      </c>
      <c r="I10" s="71">
        <v>3</v>
      </c>
      <c r="J10" s="72" t="s">
        <v>103</v>
      </c>
      <c r="K10" s="71">
        <f>E10</f>
        <v>0</v>
      </c>
      <c r="L10" s="71">
        <f>[3]ДЕКАБРЬ!$M$10</f>
        <v>7401</v>
      </c>
      <c r="M10" s="71">
        <f>'АЦ-40(130) г.н.'!AC58</f>
        <v>7401</v>
      </c>
      <c r="N10" s="72">
        <f>'АЦ-40(130) г.н.'!I65</f>
        <v>0</v>
      </c>
      <c r="O10" s="74">
        <f>Месяц!D49</f>
        <v>0</v>
      </c>
    </row>
    <row r="11" spans="1:15" ht="27.75" hidden="1" customHeight="1">
      <c r="A11" s="69" t="s">
        <v>114</v>
      </c>
      <c r="B11" s="76" t="s">
        <v>62</v>
      </c>
      <c r="C11" s="71">
        <f ca="1">ЯНВАРЬ!$G$11</f>
        <v>106.98000000000002</v>
      </c>
      <c r="D11" s="72">
        <v>140</v>
      </c>
      <c r="E11" s="71">
        <f>'[1]275'!AB41</f>
        <v>0</v>
      </c>
      <c r="F11" s="71">
        <f>'[1]275'!AB41</f>
        <v>0</v>
      </c>
      <c r="G11" s="71">
        <f t="shared" ca="1" si="0"/>
        <v>246.98000000000002</v>
      </c>
      <c r="H11" s="72">
        <f>Месяц!I48</f>
        <v>0</v>
      </c>
      <c r="I11" s="71"/>
      <c r="J11" s="72" t="s">
        <v>102</v>
      </c>
      <c r="K11" s="71">
        <f>F11</f>
        <v>0</v>
      </c>
      <c r="L11" s="72">
        <f ca="1">ЯНВАРЬ!$M$11</f>
        <v>6870</v>
      </c>
      <c r="M11" s="72">
        <f ca="1">H11+L11</f>
        <v>6870</v>
      </c>
    </row>
    <row r="12" spans="1:15" ht="20.25" customHeight="1">
      <c r="C12" s="195" t="s">
        <v>115</v>
      </c>
      <c r="D12" s="195"/>
      <c r="E12" s="195"/>
      <c r="F12" s="195"/>
      <c r="G12" s="195"/>
    </row>
    <row r="13" spans="1:15" ht="12.75" customHeight="1"/>
    <row r="14" spans="1:15" ht="44.25" customHeight="1">
      <c r="A14" s="193" t="s">
        <v>116</v>
      </c>
      <c r="B14" s="193"/>
      <c r="C14" s="69" t="s">
        <v>117</v>
      </c>
      <c r="D14" s="69" t="s">
        <v>118</v>
      </c>
      <c r="E14" s="69" t="s">
        <v>119</v>
      </c>
      <c r="F14" s="69" t="s">
        <v>120</v>
      </c>
      <c r="G14" s="69" t="s">
        <v>121</v>
      </c>
      <c r="H14" s="69" t="s">
        <v>122</v>
      </c>
      <c r="I14" s="69" t="s">
        <v>123</v>
      </c>
      <c r="J14" s="69" t="s">
        <v>124</v>
      </c>
      <c r="K14" s="193" t="s">
        <v>125</v>
      </c>
      <c r="L14" s="193"/>
      <c r="M14" s="193"/>
    </row>
    <row r="15" spans="1:15" ht="30" customHeight="1">
      <c r="A15" s="193" t="s">
        <v>89</v>
      </c>
      <c r="B15" s="193"/>
      <c r="C15" s="71">
        <v>0</v>
      </c>
      <c r="D15" s="71">
        <f>[3]ДЕКАБРЬ!$D$19</f>
        <v>71.230000000000018</v>
      </c>
      <c r="E15" s="71">
        <f>[3]ДЕКАБРЬ!$E$19</f>
        <v>215.05599999999811</v>
      </c>
      <c r="F15" s="71">
        <v>0</v>
      </c>
      <c r="G15" s="71">
        <v>2</v>
      </c>
      <c r="H15" s="71">
        <f>[5]ФЕВРАЛЬ!$H$19</f>
        <v>0.17855799999999977</v>
      </c>
      <c r="I15" s="71">
        <v>0</v>
      </c>
      <c r="J15" s="71">
        <f>[6]АВГУСТ!$J$19</f>
        <v>0</v>
      </c>
      <c r="K15" s="194"/>
      <c r="L15" s="194"/>
      <c r="M15" s="194"/>
    </row>
    <row r="16" spans="1:15" ht="25.5" customHeight="1">
      <c r="A16" s="193" t="s">
        <v>126</v>
      </c>
      <c r="B16" s="193"/>
      <c r="C16" s="72">
        <v>0</v>
      </c>
      <c r="D16" s="72"/>
      <c r="E16" s="72"/>
      <c r="F16" s="72">
        <v>0</v>
      </c>
      <c r="G16" s="72">
        <v>0</v>
      </c>
      <c r="H16" s="72">
        <v>0</v>
      </c>
      <c r="I16" s="71">
        <v>0</v>
      </c>
      <c r="J16" s="72">
        <v>0</v>
      </c>
      <c r="K16" s="194" t="s">
        <v>152</v>
      </c>
      <c r="L16" s="194"/>
      <c r="M16" s="194"/>
    </row>
    <row r="17" spans="1:13" ht="25.5" customHeight="1">
      <c r="A17" s="193" t="s">
        <v>127</v>
      </c>
      <c r="B17" s="193"/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1">
        <v>0</v>
      </c>
      <c r="J17" s="72">
        <v>0</v>
      </c>
      <c r="K17" s="194"/>
      <c r="L17" s="194"/>
      <c r="M17" s="194"/>
    </row>
    <row r="18" spans="1:13" ht="24.75" customHeight="1">
      <c r="A18" s="193" t="s">
        <v>128</v>
      </c>
      <c r="B18" s="193"/>
      <c r="C18" s="71">
        <v>0</v>
      </c>
      <c r="D18" s="71">
        <f>F5+F10+F4</f>
        <v>0</v>
      </c>
      <c r="E18" s="71">
        <f>K7+K8</f>
        <v>0</v>
      </c>
      <c r="F18" s="71">
        <v>0</v>
      </c>
      <c r="G18" s="71">
        <v>2</v>
      </c>
      <c r="H18" s="71">
        <v>0</v>
      </c>
      <c r="I18" s="71">
        <v>0</v>
      </c>
      <c r="J18" s="71">
        <v>0</v>
      </c>
      <c r="K18" s="194"/>
      <c r="L18" s="194"/>
      <c r="M18" s="194"/>
    </row>
    <row r="19" spans="1:13" ht="27.75" customHeight="1">
      <c r="A19" s="193" t="s">
        <v>93</v>
      </c>
      <c r="B19" s="193"/>
      <c r="C19" s="71">
        <f>SUM(C15,C16,)-C18</f>
        <v>0</v>
      </c>
      <c r="D19" s="71">
        <f t="shared" ref="D19:I19" si="2">D15+D16-D17-D18</f>
        <v>71.230000000000018</v>
      </c>
      <c r="E19" s="71">
        <f t="shared" si="2"/>
        <v>215.05599999999811</v>
      </c>
      <c r="F19" s="71">
        <f t="shared" si="2"/>
        <v>0</v>
      </c>
      <c r="G19" s="71">
        <f t="shared" si="2"/>
        <v>0</v>
      </c>
      <c r="H19" s="71">
        <f t="shared" si="2"/>
        <v>0.17855799999999977</v>
      </c>
      <c r="I19" s="71">
        <f t="shared" si="2"/>
        <v>0</v>
      </c>
      <c r="J19" s="71">
        <v>0</v>
      </c>
      <c r="K19" s="194"/>
      <c r="L19" s="194"/>
      <c r="M19" s="194"/>
    </row>
    <row r="20" spans="1:13" ht="17.399999999999999">
      <c r="C20" s="195" t="s">
        <v>129</v>
      </c>
      <c r="D20" s="195"/>
      <c r="E20" s="195"/>
      <c r="F20" s="195"/>
      <c r="G20" s="195"/>
      <c r="H20" s="195"/>
    </row>
    <row r="22" spans="1:13" ht="25.5" customHeight="1">
      <c r="A22" s="193" t="s">
        <v>56</v>
      </c>
      <c r="B22" s="193"/>
      <c r="C22" s="193" t="s">
        <v>130</v>
      </c>
      <c r="D22" s="193"/>
      <c r="E22" s="193" t="s">
        <v>131</v>
      </c>
      <c r="F22" s="193" t="s">
        <v>132</v>
      </c>
      <c r="G22" s="193" t="s">
        <v>133</v>
      </c>
      <c r="H22" s="193"/>
      <c r="I22" s="193"/>
      <c r="J22" s="193"/>
      <c r="K22" s="193"/>
    </row>
    <row r="23" spans="1:13" ht="26.4">
      <c r="A23" s="193"/>
      <c r="B23" s="193"/>
      <c r="C23" s="69" t="s">
        <v>134</v>
      </c>
      <c r="D23" s="69" t="s">
        <v>135</v>
      </c>
      <c r="E23" s="193"/>
      <c r="F23" s="193"/>
      <c r="G23" s="193"/>
      <c r="H23" s="193"/>
      <c r="I23" s="193"/>
      <c r="J23" s="193"/>
      <c r="K23" s="193"/>
    </row>
    <row r="24" spans="1:13" ht="17.25" customHeight="1">
      <c r="A24" s="193" t="s">
        <v>136</v>
      </c>
      <c r="B24" s="193"/>
      <c r="C24" s="72">
        <f>Месяц!L6</f>
        <v>0</v>
      </c>
      <c r="D24" s="72">
        <f>Месяц!L7</f>
        <v>0</v>
      </c>
      <c r="E24" s="72">
        <f>Месяц!L8</f>
        <v>0</v>
      </c>
      <c r="F24" s="71">
        <f>Месяц!L9</f>
        <v>0</v>
      </c>
      <c r="G24" s="194"/>
      <c r="H24" s="194"/>
      <c r="I24" s="194"/>
      <c r="J24" s="194"/>
      <c r="K24" s="194"/>
    </row>
    <row r="25" spans="1:13" ht="16.5" customHeight="1">
      <c r="A25" s="193" t="s">
        <v>137</v>
      </c>
      <c r="B25" s="193"/>
      <c r="C25" s="72">
        <f>Месяц!L11</f>
        <v>0</v>
      </c>
      <c r="D25" s="72">
        <f>Месяц!L12</f>
        <v>0</v>
      </c>
      <c r="E25" s="72">
        <f>Месяц!L13</f>
        <v>0</v>
      </c>
      <c r="F25" s="71">
        <f>Месяц!L14</f>
        <v>0</v>
      </c>
      <c r="G25" s="194"/>
      <c r="H25" s="194"/>
      <c r="I25" s="194"/>
      <c r="J25" s="194"/>
      <c r="K25" s="194"/>
    </row>
    <row r="26" spans="1:13" ht="18.75" customHeight="1">
      <c r="A26" s="193" t="s">
        <v>71</v>
      </c>
      <c r="B26" s="193"/>
      <c r="C26" s="72">
        <f>Месяц!L16</f>
        <v>0</v>
      </c>
      <c r="D26" s="72">
        <f>Месяц!L17</f>
        <v>0</v>
      </c>
      <c r="E26" s="72">
        <f>Месяц!L18</f>
        <v>0</v>
      </c>
      <c r="F26" s="71">
        <f>Месяц!L19</f>
        <v>0</v>
      </c>
      <c r="G26" s="194"/>
      <c r="H26" s="194"/>
      <c r="I26" s="194"/>
      <c r="J26" s="194"/>
      <c r="K26" s="194"/>
    </row>
    <row r="27" spans="1:13" ht="17.25" customHeight="1">
      <c r="A27" s="193" t="s">
        <v>37</v>
      </c>
      <c r="B27" s="193"/>
      <c r="C27" s="72">
        <f>Месяц!L21</f>
        <v>0</v>
      </c>
      <c r="D27" s="72">
        <f>Месяц!L22</f>
        <v>0</v>
      </c>
      <c r="E27" s="72">
        <f>Месяц!L23</f>
        <v>0</v>
      </c>
      <c r="F27" s="71">
        <f>Месяц!L24</f>
        <v>0</v>
      </c>
      <c r="G27" s="194"/>
      <c r="H27" s="194"/>
      <c r="I27" s="194"/>
      <c r="J27" s="194"/>
      <c r="K27" s="194"/>
    </row>
    <row r="28" spans="1:13" ht="16.5" customHeight="1">
      <c r="A28" s="193" t="s">
        <v>138</v>
      </c>
      <c r="B28" s="193"/>
      <c r="C28" s="72">
        <f>Месяц!L26</f>
        <v>0</v>
      </c>
      <c r="D28" s="72">
        <f>Месяц!L27</f>
        <v>0</v>
      </c>
      <c r="E28" s="72">
        <f>Месяц!L28</f>
        <v>0</v>
      </c>
      <c r="F28" s="71">
        <f>Месяц!L29</f>
        <v>0</v>
      </c>
      <c r="G28" s="194"/>
      <c r="H28" s="194"/>
      <c r="I28" s="194"/>
      <c r="J28" s="194"/>
      <c r="K28" s="194"/>
    </row>
    <row r="29" spans="1:13" ht="16.5" customHeight="1">
      <c r="A29" s="193" t="s">
        <v>35</v>
      </c>
      <c r="B29" s="193"/>
      <c r="C29" s="72">
        <f>Месяц!L31</f>
        <v>0</v>
      </c>
      <c r="D29" s="72">
        <f>Месяц!L32</f>
        <v>0</v>
      </c>
      <c r="E29" s="72">
        <f>Месяц!L33</f>
        <v>0</v>
      </c>
      <c r="F29" s="71">
        <f>Месяц!L34</f>
        <v>0</v>
      </c>
      <c r="G29" s="194"/>
      <c r="H29" s="194"/>
      <c r="I29" s="194"/>
      <c r="J29" s="194"/>
      <c r="K29" s="194"/>
    </row>
    <row r="30" spans="1:13" ht="15.75" customHeight="1">
      <c r="A30" s="193" t="s">
        <v>34</v>
      </c>
      <c r="B30" s="193"/>
      <c r="C30" s="72">
        <f>Месяц!L36</f>
        <v>0</v>
      </c>
      <c r="D30" s="72">
        <f>Месяц!L37</f>
        <v>0</v>
      </c>
      <c r="E30" s="72">
        <f>Месяц!L38</f>
        <v>0</v>
      </c>
      <c r="F30" s="71">
        <f>Месяц!L39</f>
        <v>0</v>
      </c>
      <c r="G30" s="194"/>
      <c r="H30" s="194"/>
      <c r="I30" s="194"/>
      <c r="J30" s="194"/>
      <c r="K30" s="194"/>
    </row>
    <row r="31" spans="1:13" ht="21" customHeight="1">
      <c r="A31" s="193" t="s">
        <v>139</v>
      </c>
      <c r="B31" s="193"/>
      <c r="C31" s="72">
        <f>Месяц!L41</f>
        <v>0</v>
      </c>
      <c r="D31" s="72">
        <f>Месяц!L42</f>
        <v>0</v>
      </c>
      <c r="E31" s="72">
        <f>Месяц!L43</f>
        <v>0</v>
      </c>
      <c r="F31" s="71">
        <f>Месяц!L44</f>
        <v>0</v>
      </c>
      <c r="G31" s="194"/>
      <c r="H31" s="194"/>
      <c r="I31" s="194"/>
      <c r="J31" s="194"/>
      <c r="K31" s="194"/>
    </row>
    <row r="32" spans="1:13" ht="17.25" customHeight="1">
      <c r="A32" s="193" t="s">
        <v>75</v>
      </c>
      <c r="B32" s="193"/>
      <c r="C32" s="72">
        <f>SUM(C24:C31)</f>
        <v>0</v>
      </c>
      <c r="D32" s="72">
        <f>SUM(D24:D31)</f>
        <v>0</v>
      </c>
      <c r="E32" s="72">
        <f>SUM(E24:E31)</f>
        <v>0</v>
      </c>
      <c r="F32" s="71">
        <f>SUM(F24:F31)</f>
        <v>0</v>
      </c>
      <c r="G32" s="194"/>
      <c r="H32" s="194"/>
      <c r="I32" s="194"/>
      <c r="J32" s="194"/>
      <c r="K32" s="194"/>
    </row>
    <row r="34" spans="1:13" ht="18" customHeight="1">
      <c r="A34" s="190" t="s">
        <v>154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3" ht="20.25" customHeight="1">
      <c r="A35" s="191" t="s">
        <v>153</v>
      </c>
      <c r="B35" s="191"/>
      <c r="C35" s="191"/>
      <c r="D35" s="191"/>
      <c r="E35" s="191"/>
      <c r="F35" s="191"/>
      <c r="G35" s="192"/>
      <c r="H35" s="192"/>
      <c r="I35" s="192"/>
    </row>
  </sheetData>
  <mergeCells count="41">
    <mergeCell ref="A1:O1"/>
    <mergeCell ref="C12:G12"/>
    <mergeCell ref="A14:B14"/>
    <mergeCell ref="K14:M14"/>
    <mergeCell ref="A15:B15"/>
    <mergeCell ref="K15:M15"/>
    <mergeCell ref="A16:B16"/>
    <mergeCell ref="K16:M16"/>
    <mergeCell ref="A17:B17"/>
    <mergeCell ref="K17:M17"/>
    <mergeCell ref="A18:B18"/>
    <mergeCell ref="K18:M18"/>
    <mergeCell ref="A19:B19"/>
    <mergeCell ref="K19:M19"/>
    <mergeCell ref="C20:H20"/>
    <mergeCell ref="A22:B23"/>
    <mergeCell ref="C22:D22"/>
    <mergeCell ref="E22:E23"/>
    <mergeCell ref="F22:F23"/>
    <mergeCell ref="G22:K23"/>
    <mergeCell ref="A24:B24"/>
    <mergeCell ref="G24:K24"/>
    <mergeCell ref="A25:B25"/>
    <mergeCell ref="G25:K25"/>
    <mergeCell ref="A26:B26"/>
    <mergeCell ref="G26:K26"/>
    <mergeCell ref="A27:B27"/>
    <mergeCell ref="G27:K27"/>
    <mergeCell ref="A28:B28"/>
    <mergeCell ref="G28:K28"/>
    <mergeCell ref="A29:B29"/>
    <mergeCell ref="G29:K29"/>
    <mergeCell ref="A34:M34"/>
    <mergeCell ref="A35:F35"/>
    <mergeCell ref="G35:I35"/>
    <mergeCell ref="A30:B30"/>
    <mergeCell ref="G30:K30"/>
    <mergeCell ref="A31:B31"/>
    <mergeCell ref="G31:K31"/>
    <mergeCell ref="A32:B32"/>
    <mergeCell ref="G32:K32"/>
  </mergeCells>
  <printOptions horizontalCentered="1" verticalCentered="1"/>
  <pageMargins left="0.23622047244094491" right="0.23622047244094491" top="0.2" bottom="0.2" header="0.2" footer="0.2"/>
  <pageSetup paperSize="9" scale="84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3"/>
  <sheetViews>
    <sheetView tabSelected="1" workbookViewId="0">
      <pane xSplit="2" topLeftCell="C1" activePane="topRight" state="frozenSplit"/>
      <selection activeCell="AF46" sqref="AF46"/>
      <selection pane="topRight" activeCell="A13" sqref="A13:G13"/>
    </sheetView>
  </sheetViews>
  <sheetFormatPr defaultRowHeight="13.2"/>
  <cols>
    <col min="1" max="1" width="17" customWidth="1"/>
    <col min="2" max="2" width="14.44140625" customWidth="1"/>
    <col min="3" max="3" width="13.5546875" customWidth="1"/>
    <col min="4" max="4" width="15" customWidth="1"/>
    <col min="5" max="5" width="16.109375" customWidth="1"/>
    <col min="6" max="6" width="14" customWidth="1"/>
    <col min="7" max="7" width="12.5546875" customWidth="1"/>
    <col min="8" max="8" width="15.33203125" customWidth="1"/>
    <col min="9" max="9" width="16.44140625" customWidth="1"/>
    <col min="10" max="10" width="16" customWidth="1"/>
    <col min="11" max="11" width="13.44140625" customWidth="1"/>
    <col min="12" max="12" width="12.88671875" customWidth="1"/>
    <col min="13" max="14" width="9.109375" customWidth="1"/>
  </cols>
  <sheetData>
    <row r="1" spans="1:15" ht="33" customHeight="1" thickBot="1">
      <c r="B1" s="201" t="s">
        <v>156</v>
      </c>
      <c r="C1" s="201"/>
      <c r="D1" s="201"/>
      <c r="E1" s="201"/>
      <c r="F1" s="201"/>
      <c r="G1" s="201"/>
      <c r="H1" s="201"/>
      <c r="I1" s="201"/>
      <c r="J1" s="77"/>
    </row>
    <row r="2" spans="1:15" ht="60" customHeight="1">
      <c r="A2" s="202" t="s">
        <v>87</v>
      </c>
      <c r="B2" s="197" t="s">
        <v>88</v>
      </c>
      <c r="C2" s="197" t="s">
        <v>140</v>
      </c>
      <c r="D2" s="197" t="s">
        <v>141</v>
      </c>
      <c r="E2" s="197" t="s">
        <v>142</v>
      </c>
      <c r="F2" s="197" t="s">
        <v>143</v>
      </c>
      <c r="G2" s="204" t="s">
        <v>144</v>
      </c>
      <c r="H2" s="206" t="s">
        <v>145</v>
      </c>
      <c r="I2" s="207"/>
      <c r="J2" s="197" t="s">
        <v>146</v>
      </c>
      <c r="K2" s="199" t="s">
        <v>147</v>
      </c>
    </row>
    <row r="3" spans="1:15" ht="63" customHeight="1">
      <c r="A3" s="203"/>
      <c r="B3" s="198"/>
      <c r="C3" s="198"/>
      <c r="D3" s="198"/>
      <c r="E3" s="198"/>
      <c r="F3" s="198"/>
      <c r="G3" s="205"/>
      <c r="H3" s="78" t="s">
        <v>148</v>
      </c>
      <c r="I3" s="78" t="s">
        <v>149</v>
      </c>
      <c r="J3" s="198"/>
      <c r="K3" s="200"/>
      <c r="L3" t="s">
        <v>150</v>
      </c>
      <c r="M3" t="s">
        <v>151</v>
      </c>
    </row>
    <row r="4" spans="1:15" ht="42" customHeight="1">
      <c r="A4" s="79" t="s">
        <v>100</v>
      </c>
      <c r="B4" s="78" t="s">
        <v>57</v>
      </c>
      <c r="C4" s="80">
        <f>ЯНВАРЬ!N4</f>
        <v>0</v>
      </c>
      <c r="D4" s="81">
        <f>ЯНВАРЬ!M4</f>
        <v>70098</v>
      </c>
      <c r="E4" s="80">
        <f>F4-C4</f>
        <v>0</v>
      </c>
      <c r="F4" s="80">
        <f>Месяц!C52</f>
        <v>0</v>
      </c>
      <c r="G4" s="82">
        <f>M4+F4</f>
        <v>184019.16666666672</v>
      </c>
      <c r="H4" s="80">
        <f>SUM(')130)'!H47,')130)'!K47,')130)'!N47,')130)'!Q47,')130)'!T47,')130)'!U47,')130)'!X47,')130)'!AA47)/60</f>
        <v>0</v>
      </c>
      <c r="I4" s="83">
        <f>SUM(')130)'!G47,')130)'!J47,')130)'!M47,')130)'!P47,')130)'!S47,')130)'!W47,')130)'!Z47)/60</f>
        <v>0</v>
      </c>
      <c r="J4" s="84">
        <f>(H4+I4)</f>
        <v>0</v>
      </c>
      <c r="K4" s="85">
        <f>L4+J4</f>
        <v>2313.4833333333327</v>
      </c>
      <c r="L4" s="86">
        <f>'[3]Отчет работы'!$K$4</f>
        <v>2313.4833333333327</v>
      </c>
      <c r="M4" s="87">
        <f>'[3]Отчет работы'!$G$4</f>
        <v>184019.16666666672</v>
      </c>
    </row>
    <row r="5" spans="1:15" ht="38.25" customHeight="1">
      <c r="A5" s="79" t="s">
        <v>104</v>
      </c>
      <c r="B5" s="78" t="s">
        <v>105</v>
      </c>
      <c r="C5" s="80">
        <f>ЯНВАРЬ!N5</f>
        <v>0</v>
      </c>
      <c r="D5" s="81">
        <f>ЯНВАРЬ!M5</f>
        <v>20874</v>
      </c>
      <c r="E5" s="80">
        <f t="shared" ref="E5:E8" si="0">F5-C5</f>
        <v>0</v>
      </c>
      <c r="F5" s="80">
        <f>Месяц!F52</f>
        <v>0</v>
      </c>
      <c r="G5" s="82">
        <f t="shared" ref="G5:G8" si="1">M5+F5</f>
        <v>91284.166666666686</v>
      </c>
      <c r="H5" s="80">
        <f>SUM('АЛ-30'!H43,'АЛ-30'!K43,'АЛ-30'!N43,'АЛ-30'!Q43,'АЛ-30'!T43,'АЛ-30'!V43,'АЛ-30'!Y43,'АЛ-30'!AB43)/60</f>
        <v>0</v>
      </c>
      <c r="I5" s="83">
        <f>SUM('АЛ-30'!G43,'АЛ-30'!J43,'АЛ-30'!M43,'АЛ-30'!P43,'АЛ-30'!S43,'АЛ-30'!U43,'АЛ-30'!X43,'АЛ-30'!AA43)/60</f>
        <v>0</v>
      </c>
      <c r="J5" s="84">
        <f>(H5+I5)</f>
        <v>0</v>
      </c>
      <c r="K5" s="85">
        <f>L5+J5</f>
        <v>1633.0833333333337</v>
      </c>
      <c r="L5" s="86">
        <f>'[3]Отчет работы'!$K$5</f>
        <v>1633.0833333333337</v>
      </c>
      <c r="M5" s="87">
        <f>'[3]Отчет работы'!$G$5</f>
        <v>91284.166666666686</v>
      </c>
    </row>
    <row r="6" spans="1:15" ht="37.5" customHeight="1">
      <c r="A6" s="79" t="s">
        <v>108</v>
      </c>
      <c r="B6" s="78" t="s">
        <v>63</v>
      </c>
      <c r="C6" s="80">
        <f>ЯНВАРЬ!N7</f>
        <v>0</v>
      </c>
      <c r="D6" s="81">
        <f>ЯНВАРЬ!M7</f>
        <v>23951</v>
      </c>
      <c r="E6" s="80">
        <f t="shared" si="0"/>
        <v>0</v>
      </c>
      <c r="F6" s="80">
        <f>Месяц!J52</f>
        <v>0</v>
      </c>
      <c r="G6" s="82">
        <f t="shared" si="1"/>
        <v>92954.666666666672</v>
      </c>
      <c r="H6" s="80">
        <f>SUM('645'!H43,'645'!K43,'645'!N43,'645'!Q43,'645'!T43,'645'!U43,'645'!X43,'645'!AA43)/60</f>
        <v>0</v>
      </c>
      <c r="I6" s="83">
        <f>SUM('645'!G43,'645'!J43,'645'!M43,'645'!P43,'645'!S43,'645'!W43,'645'!Z43)/60</f>
        <v>0</v>
      </c>
      <c r="J6" s="84">
        <f>(H6+I6)</f>
        <v>0</v>
      </c>
      <c r="K6" s="85">
        <f t="shared" ref="K6:K8" si="2">L6+J6</f>
        <v>691.18333333333339</v>
      </c>
      <c r="L6" s="86">
        <f>'[3]Отчет работы'!$K$6</f>
        <v>691.18333333333339</v>
      </c>
      <c r="M6" s="87">
        <f>'[3]Отчет работы'!$G$6</f>
        <v>92954.666666666672</v>
      </c>
    </row>
    <row r="7" spans="1:15" ht="36.75" customHeight="1">
      <c r="A7" s="79" t="s">
        <v>110</v>
      </c>
      <c r="B7" s="78" t="s">
        <v>111</v>
      </c>
      <c r="C7" s="80">
        <f>ЯНВАРЬ!N8</f>
        <v>0</v>
      </c>
      <c r="D7" s="81">
        <f>ЯНВАРЬ!M8</f>
        <v>23173</v>
      </c>
      <c r="E7" s="80">
        <f t="shared" si="0"/>
        <v>0</v>
      </c>
      <c r="F7" s="80">
        <f>Месяц!E52</f>
        <v>0</v>
      </c>
      <c r="G7" s="82">
        <f t="shared" si="1"/>
        <v>56570.666666666664</v>
      </c>
      <c r="H7" s="80">
        <f>SUM(УРАЛ!H41,УРАЛ!K41,УРАЛ!N41,УРАЛ!Q41,УРАЛ!T41,УРАЛ!X41,УРАЛ!AA41,УРАЛ!U41)/60</f>
        <v>0</v>
      </c>
      <c r="I7" s="83">
        <f>SUM(УРАЛ!G41,УРАЛ!J41,УРАЛ!M41,УРАЛ!P41,УРАЛ!S41,УРАЛ!W41,УРАЛ!Z41)/60</f>
        <v>0</v>
      </c>
      <c r="J7" s="84">
        <f>(H7+I7)</f>
        <v>0</v>
      </c>
      <c r="K7" s="85">
        <f t="shared" si="2"/>
        <v>721.33333333333326</v>
      </c>
      <c r="L7" s="86">
        <f>'[3]Отчет работы'!$K$7</f>
        <v>721.33333333333326</v>
      </c>
      <c r="M7" s="87">
        <f>'[3]Отчет работы'!$G$7</f>
        <v>56570.666666666664</v>
      </c>
    </row>
    <row r="8" spans="1:15" ht="37.5" customHeight="1" thickBot="1">
      <c r="A8" s="88" t="s">
        <v>113</v>
      </c>
      <c r="B8" s="89" t="s">
        <v>58</v>
      </c>
      <c r="C8" s="90">
        <f>ЯНВАРЬ!N10</f>
        <v>0</v>
      </c>
      <c r="D8" s="91">
        <f>ЯНВАРЬ!M10</f>
        <v>7401</v>
      </c>
      <c r="E8" s="80">
        <f t="shared" si="0"/>
        <v>0</v>
      </c>
      <c r="F8" s="80">
        <f>Месяц!D52</f>
        <v>0</v>
      </c>
      <c r="G8" s="82">
        <f t="shared" si="1"/>
        <v>135686.5</v>
      </c>
      <c r="H8" s="90">
        <f>SUM('АЦ-40(130) г.н.'!H58,'АЦ-40(130) г.н.'!K58,'АЦ-40(130) г.н.'!N58,'АЦ-40(130) г.н.'!Q58,'АЦ-40(130) г.н.'!T58,'АЦ-40(130) г.н.'!U58,'АЦ-40(130) г.н.'!X58,'АЦ-40(130) г.н.'!AA58)/60</f>
        <v>0</v>
      </c>
      <c r="I8" s="92">
        <f>SUM('АЦ-40(130) г.н.'!G58,'АЦ-40(130) г.н.'!J58,'АЦ-40(130) г.н.'!M58,'АЦ-40(130) г.н.'!P58,'АЦ-40(130) г.н.'!S58,'АЦ-40(130) г.н.'!W58,'АЦ-40(130) г.н.'!Z58)/60</f>
        <v>0</v>
      </c>
      <c r="J8" s="84">
        <f>(H8+I8)</f>
        <v>0</v>
      </c>
      <c r="K8" s="85">
        <f t="shared" si="2"/>
        <v>2243.6166666666654</v>
      </c>
      <c r="L8" s="86">
        <f>'[3]Отчет работы'!$K$8</f>
        <v>2243.6166666666654</v>
      </c>
      <c r="M8" s="87">
        <f>'[3]Отчет работы'!$G$8</f>
        <v>135686.5</v>
      </c>
    </row>
    <row r="12" spans="1:15" ht="17.399999999999999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</row>
    <row r="13" spans="1:15" ht="17.399999999999999">
      <c r="A13" s="191"/>
      <c r="B13" s="191"/>
      <c r="C13" s="191"/>
      <c r="D13" s="191"/>
      <c r="E13" s="191"/>
      <c r="F13" s="191"/>
      <c r="G13" s="191"/>
      <c r="H13" s="192"/>
      <c r="I13" s="192"/>
      <c r="J13" s="192"/>
      <c r="K13" s="192"/>
      <c r="L13" s="68"/>
      <c r="M13" s="68"/>
      <c r="N13" s="68"/>
      <c r="O13" s="68"/>
    </row>
  </sheetData>
  <mergeCells count="14">
    <mergeCell ref="B1:I1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A12:O12"/>
    <mergeCell ref="A13:G13"/>
    <mergeCell ref="H13:K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АЦ-40(130) г.н.</vt:lpstr>
      <vt:lpstr>)130)</vt:lpstr>
      <vt:lpstr>АЛ-30</vt:lpstr>
      <vt:lpstr>645</vt:lpstr>
      <vt:lpstr>УРАЛ</vt:lpstr>
      <vt:lpstr>Месяц</vt:lpstr>
      <vt:lpstr>ЯНВАРЬ</vt:lpstr>
      <vt:lpstr>Отчет работы</vt:lpstr>
      <vt:lpstr>Месяц!Область_печати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Заурбек</dc:creator>
  <cp:lastModifiedBy>BES</cp:lastModifiedBy>
  <cp:lastPrinted>2015-01-23T06:05:35Z</cp:lastPrinted>
  <dcterms:created xsi:type="dcterms:W3CDTF">2014-12-25T10:07:42Z</dcterms:created>
  <dcterms:modified xsi:type="dcterms:W3CDTF">2015-02-14T17:05:25Z</dcterms:modified>
</cp:coreProperties>
</file>